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РИЕМНАЯ\ОТЧЕТЫ 144\2022г\12 Декабрь 2022\"/>
    </mc:Choice>
  </mc:AlternateContent>
  <bookViews>
    <workbookView xWindow="-120" yWindow="-120" windowWidth="19440" windowHeight="15000" tabRatio="762" firstSheet="2" activeTab="4"/>
  </bookViews>
  <sheets>
    <sheet name="Сроки" sheetId="16" r:id="rId1"/>
    <sheet name="Инструкция" sheetId="14" r:id="rId2"/>
    <sheet name="Объемы" sheetId="17" r:id="rId3"/>
    <sheet name="Табл.1" sheetId="1" r:id="rId4"/>
    <sheet name="Табл.2" sheetId="2" r:id="rId5"/>
    <sheet name="Табл.3" sheetId="3" r:id="rId6"/>
    <sheet name="Табл.4" sheetId="4" r:id="rId7"/>
    <sheet name="Табл.5" sheetId="5" r:id="rId8"/>
    <sheet name="Табл.6" sheetId="6" r:id="rId9"/>
    <sheet name="Табл.8" sheetId="8" r:id="rId10"/>
    <sheet name="Табл.10" sheetId="10" r:id="rId11"/>
    <sheet name="Табл.11" sheetId="11" r:id="rId12"/>
    <sheet name="Табл.12" sheetId="12" r:id="rId13"/>
    <sheet name="Табл.13" sheetId="13" r:id="rId14"/>
    <sheet name="НСПРК(для тех кто сдает)" sheetId="18" r:id="rId15"/>
  </sheets>
  <externalReferences>
    <externalReference r:id="rId1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0" l="1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9" i="10"/>
  <c r="F44" i="10" l="1"/>
  <c r="F40" i="10"/>
  <c r="F36" i="10"/>
  <c r="F32" i="10"/>
  <c r="F28" i="10"/>
  <c r="F22" i="10"/>
  <c r="F13" i="10"/>
  <c r="F10" i="10"/>
  <c r="K22" i="1" l="1"/>
  <c r="J22" i="1"/>
  <c r="J9" i="11" l="1"/>
  <c r="K9" i="11"/>
  <c r="J10" i="11"/>
  <c r="K10" i="11"/>
  <c r="K11" i="11"/>
  <c r="K12" i="11"/>
  <c r="J13" i="11"/>
  <c r="K13" i="11"/>
  <c r="K14" i="11"/>
  <c r="K15" i="11"/>
  <c r="K16" i="11"/>
  <c r="K17" i="11"/>
  <c r="K18" i="11"/>
  <c r="K19" i="11"/>
  <c r="J20" i="11"/>
  <c r="K20" i="11"/>
  <c r="K21" i="11"/>
  <c r="K22" i="11"/>
  <c r="K23" i="11"/>
  <c r="K24" i="11"/>
  <c r="K25" i="11"/>
  <c r="K26" i="11"/>
  <c r="Y9" i="5" l="1"/>
  <c r="Y10" i="5"/>
  <c r="Y12" i="5"/>
  <c r="M9" i="2" l="1"/>
  <c r="L10" i="2"/>
  <c r="M10" i="2"/>
  <c r="L11" i="2"/>
  <c r="M11" i="2"/>
  <c r="N11" i="2"/>
  <c r="M12" i="2"/>
  <c r="M13" i="2"/>
  <c r="M14" i="2"/>
  <c r="N14" i="2"/>
  <c r="M15" i="2"/>
  <c r="M16" i="2"/>
  <c r="M17" i="2"/>
  <c r="N17" i="2"/>
  <c r="M18" i="2"/>
  <c r="M19" i="2"/>
  <c r="M20" i="2"/>
  <c r="M21" i="2"/>
  <c r="N21" i="2"/>
  <c r="M22" i="2"/>
  <c r="N22" i="2"/>
  <c r="M23" i="2"/>
  <c r="M24" i="2"/>
  <c r="M25" i="2"/>
  <c r="N25" i="2"/>
  <c r="M26" i="2"/>
  <c r="M27" i="2"/>
  <c r="M28" i="2"/>
  <c r="N28" i="2"/>
  <c r="M29" i="2"/>
  <c r="M30" i="2"/>
  <c r="J65" i="1" l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53" i="1" l="1"/>
  <c r="J54" i="1"/>
  <c r="J55" i="1"/>
  <c r="J56" i="1"/>
  <c r="J57" i="1"/>
  <c r="J58" i="1"/>
  <c r="J59" i="1"/>
  <c r="J60" i="1"/>
  <c r="J61" i="1"/>
  <c r="J62" i="1"/>
  <c r="J63" i="1"/>
  <c r="J64" i="1"/>
  <c r="I13" i="12" l="1"/>
  <c r="I16" i="12"/>
  <c r="I20" i="12"/>
  <c r="I24" i="12"/>
  <c r="K10" i="12"/>
  <c r="K11" i="12"/>
  <c r="K12" i="12"/>
  <c r="J13" i="12"/>
  <c r="K13" i="12"/>
  <c r="K14" i="12"/>
  <c r="K15" i="12"/>
  <c r="J16" i="12"/>
  <c r="K16" i="12"/>
  <c r="K17" i="12"/>
  <c r="K18" i="12"/>
  <c r="K19" i="12"/>
  <c r="J20" i="12"/>
  <c r="K20" i="12"/>
  <c r="K21" i="12"/>
  <c r="K22" i="12"/>
  <c r="K23" i="12"/>
  <c r="J24" i="12"/>
  <c r="K24" i="12"/>
  <c r="K25" i="12"/>
  <c r="K26" i="12"/>
  <c r="K27" i="12"/>
  <c r="O10" i="3" l="1"/>
  <c r="N10" i="3"/>
  <c r="M10" i="3"/>
  <c r="Z28" i="8" l="1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Y28" i="8"/>
  <c r="AT12" i="8"/>
  <c r="AU12" i="8"/>
  <c r="AV12" i="8"/>
  <c r="AT13" i="8"/>
  <c r="AU13" i="8"/>
  <c r="AV13" i="8"/>
  <c r="AT14" i="8"/>
  <c r="AU14" i="8"/>
  <c r="AV14" i="8"/>
  <c r="AT15" i="8"/>
  <c r="AU15" i="8"/>
  <c r="AV15" i="8"/>
  <c r="AT16" i="8"/>
  <c r="AU16" i="8"/>
  <c r="AV16" i="8"/>
  <c r="AT17" i="8"/>
  <c r="AU17" i="8"/>
  <c r="AV17" i="8"/>
  <c r="AT18" i="8"/>
  <c r="AU18" i="8"/>
  <c r="AV18" i="8"/>
  <c r="AT19" i="8"/>
  <c r="AU19" i="8"/>
  <c r="AV19" i="8"/>
  <c r="AT20" i="8"/>
  <c r="AU20" i="8"/>
  <c r="AV20" i="8"/>
  <c r="AT21" i="8"/>
  <c r="AU21" i="8"/>
  <c r="AV21" i="8"/>
  <c r="AT22" i="8"/>
  <c r="AU22" i="8"/>
  <c r="AV22" i="8"/>
  <c r="AT23" i="8"/>
  <c r="AU23" i="8"/>
  <c r="AV23" i="8"/>
  <c r="AT24" i="8"/>
  <c r="AU24" i="8"/>
  <c r="AV24" i="8"/>
  <c r="AT25" i="8"/>
  <c r="AU25" i="8"/>
  <c r="AV25" i="8"/>
  <c r="AT26" i="8"/>
  <c r="AU26" i="8"/>
  <c r="AV26" i="8"/>
  <c r="AT27" i="8"/>
  <c r="AU27" i="8"/>
  <c r="AV27" i="8"/>
  <c r="AT28" i="8"/>
  <c r="AU28" i="8"/>
  <c r="AV28" i="8"/>
  <c r="AT29" i="8"/>
  <c r="AU29" i="8"/>
  <c r="AV29" i="8"/>
  <c r="AT30" i="8"/>
  <c r="AU30" i="8"/>
  <c r="AV30" i="8"/>
  <c r="AT31" i="8"/>
  <c r="AU31" i="8"/>
  <c r="AV31" i="8"/>
  <c r="AT32" i="8"/>
  <c r="AU32" i="8"/>
  <c r="AV32" i="8"/>
  <c r="AT33" i="8"/>
  <c r="AU33" i="8"/>
  <c r="AV33" i="8"/>
  <c r="AT34" i="8"/>
  <c r="AU34" i="8"/>
  <c r="AV34" i="8"/>
  <c r="AT35" i="8"/>
  <c r="AU35" i="8"/>
  <c r="AV35" i="8"/>
  <c r="AT36" i="8"/>
  <c r="AU36" i="8"/>
  <c r="AV36" i="8"/>
  <c r="AT37" i="8"/>
  <c r="AU37" i="8"/>
  <c r="AV37" i="8"/>
  <c r="AT38" i="8"/>
  <c r="AU38" i="8"/>
  <c r="AV38" i="8"/>
  <c r="AT39" i="8"/>
  <c r="AU39" i="8"/>
  <c r="AV39" i="8"/>
  <c r="AT40" i="8"/>
  <c r="AU40" i="8"/>
  <c r="AV40" i="8"/>
  <c r="AT41" i="8"/>
  <c r="AU41" i="8"/>
  <c r="AV41" i="8"/>
  <c r="AT42" i="8"/>
  <c r="AU42" i="8"/>
  <c r="AV42" i="8"/>
  <c r="AT43" i="8"/>
  <c r="AU43" i="8"/>
  <c r="AV43" i="8"/>
  <c r="AT44" i="8"/>
  <c r="AU44" i="8"/>
  <c r="AV44" i="8"/>
  <c r="AT45" i="8"/>
  <c r="AU45" i="8"/>
  <c r="AV45" i="8"/>
  <c r="AT46" i="8"/>
  <c r="AU46" i="8"/>
  <c r="AV46" i="8"/>
  <c r="AT47" i="8"/>
  <c r="AU47" i="8"/>
  <c r="AV47" i="8"/>
  <c r="AT48" i="8"/>
  <c r="AU48" i="8"/>
  <c r="AV48" i="8"/>
  <c r="AT49" i="8"/>
  <c r="AU49" i="8"/>
  <c r="AV49" i="8"/>
  <c r="AT50" i="8"/>
  <c r="AU50" i="8"/>
  <c r="AV50" i="8"/>
  <c r="AT51" i="8"/>
  <c r="AU51" i="8"/>
  <c r="AV51" i="8"/>
  <c r="AT52" i="8"/>
  <c r="AU52" i="8"/>
  <c r="AV52" i="8"/>
  <c r="AT53" i="8"/>
  <c r="AU53" i="8"/>
  <c r="AV53" i="8"/>
  <c r="AT54" i="8"/>
  <c r="AU54" i="8"/>
  <c r="AV54" i="8"/>
  <c r="AT55" i="8"/>
  <c r="AU55" i="8"/>
  <c r="AV55" i="8"/>
  <c r="AT56" i="8"/>
  <c r="AU56" i="8"/>
  <c r="AV56" i="8"/>
  <c r="AT57" i="8"/>
  <c r="AU57" i="8"/>
  <c r="AV57" i="8"/>
  <c r="AT58" i="8"/>
  <c r="AU58" i="8"/>
  <c r="AV58" i="8"/>
  <c r="AT59" i="8"/>
  <c r="AU59" i="8"/>
  <c r="AV59" i="8"/>
  <c r="AT60" i="8"/>
  <c r="AU60" i="8"/>
  <c r="AV60" i="8"/>
  <c r="AT61" i="8"/>
  <c r="AU61" i="8"/>
  <c r="AV61" i="8"/>
  <c r="AT62" i="8"/>
  <c r="AU62" i="8"/>
  <c r="AV62" i="8"/>
  <c r="AT63" i="8"/>
  <c r="AU63" i="8"/>
  <c r="AV63" i="8"/>
  <c r="AT64" i="8"/>
  <c r="AU64" i="8"/>
  <c r="AV64" i="8"/>
  <c r="AT65" i="8"/>
  <c r="AU65" i="8"/>
  <c r="AV65" i="8"/>
  <c r="AT66" i="8"/>
  <c r="AU66" i="8"/>
  <c r="AV66" i="8"/>
  <c r="AT67" i="8"/>
  <c r="AU67" i="8"/>
  <c r="AV67" i="8"/>
  <c r="AT68" i="8"/>
  <c r="AU68" i="8"/>
  <c r="AV68" i="8"/>
  <c r="AT69" i="8"/>
  <c r="AU69" i="8"/>
  <c r="AV69" i="8"/>
  <c r="AT70" i="8"/>
  <c r="AU70" i="8"/>
  <c r="AV70" i="8"/>
  <c r="AT71" i="8"/>
  <c r="AU71" i="8"/>
  <c r="AV71" i="8"/>
  <c r="AT72" i="8"/>
  <c r="AU72" i="8"/>
  <c r="AV72" i="8"/>
  <c r="AT73" i="8"/>
  <c r="AU73" i="8"/>
  <c r="AV73" i="8"/>
  <c r="AT74" i="8"/>
  <c r="AU74" i="8"/>
  <c r="AV74" i="8"/>
  <c r="AT75" i="8"/>
  <c r="AU75" i="8"/>
  <c r="AV75" i="8"/>
  <c r="AT76" i="8"/>
  <c r="AU76" i="8"/>
  <c r="AV76" i="8"/>
  <c r="AV11" i="8"/>
  <c r="AU11" i="8"/>
  <c r="AT11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Y37" i="8"/>
  <c r="Y36" i="6"/>
  <c r="Y27" i="6"/>
  <c r="AS12" i="8" l="1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Y12" i="8"/>
  <c r="AT20" i="6"/>
  <c r="AT13" i="6"/>
  <c r="AV11" i="6"/>
  <c r="AU11" i="6"/>
  <c r="AT11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F14" i="13"/>
  <c r="F8" i="13"/>
  <c r="AV53" i="6" l="1"/>
  <c r="AU53" i="6"/>
  <c r="AT53" i="6"/>
  <c r="AV52" i="6"/>
  <c r="AU52" i="6"/>
  <c r="AT52" i="6"/>
  <c r="AV51" i="6"/>
  <c r="AU51" i="6"/>
  <c r="AT51" i="6"/>
  <c r="AV50" i="6"/>
  <c r="AU50" i="6"/>
  <c r="AT50" i="6"/>
  <c r="AV49" i="6"/>
  <c r="AU49" i="6"/>
  <c r="AT49" i="6"/>
  <c r="AV48" i="6"/>
  <c r="AU48" i="6"/>
  <c r="AT48" i="6"/>
  <c r="AV47" i="6"/>
  <c r="AU47" i="6"/>
  <c r="AT47" i="6"/>
  <c r="AV46" i="6"/>
  <c r="AU46" i="6"/>
  <c r="AT46" i="6"/>
  <c r="AV45" i="6"/>
  <c r="AU45" i="6"/>
  <c r="AT45" i="6"/>
  <c r="AV44" i="6"/>
  <c r="AU44" i="6"/>
  <c r="AT44" i="6"/>
  <c r="AV43" i="6"/>
  <c r="AU43" i="6"/>
  <c r="AT43" i="6"/>
  <c r="AV42" i="6"/>
  <c r="AU42" i="6"/>
  <c r="AT42" i="6"/>
  <c r="AV41" i="6"/>
  <c r="AU41" i="6"/>
  <c r="AT41" i="6"/>
  <c r="AV40" i="6"/>
  <c r="AU40" i="6"/>
  <c r="AT40" i="6"/>
  <c r="AV39" i="6"/>
  <c r="AU39" i="6"/>
  <c r="AT39" i="6"/>
  <c r="AV38" i="6"/>
  <c r="AU38" i="6"/>
  <c r="AT38" i="6"/>
  <c r="AV37" i="6"/>
  <c r="AU37" i="6"/>
  <c r="AT37" i="6"/>
  <c r="AV36" i="6"/>
  <c r="AU36" i="6"/>
  <c r="AT36" i="6"/>
  <c r="AV35" i="6"/>
  <c r="AU35" i="6"/>
  <c r="AT35" i="6"/>
  <c r="AV34" i="6"/>
  <c r="AU34" i="6"/>
  <c r="AT34" i="6"/>
  <c r="AV33" i="6"/>
  <c r="AU33" i="6"/>
  <c r="AT33" i="6"/>
  <c r="AV32" i="6"/>
  <c r="AU32" i="6"/>
  <c r="AT32" i="6"/>
  <c r="AV31" i="6"/>
  <c r="AU31" i="6"/>
  <c r="AT31" i="6"/>
  <c r="AV30" i="6"/>
  <c r="AU30" i="6"/>
  <c r="AT30" i="6"/>
  <c r="AV29" i="6"/>
  <c r="AU29" i="6"/>
  <c r="AT29" i="6"/>
  <c r="AV28" i="6"/>
  <c r="AU28" i="6"/>
  <c r="AT28" i="6"/>
  <c r="AV27" i="6"/>
  <c r="AU27" i="6"/>
  <c r="AT27" i="6"/>
  <c r="AV26" i="6"/>
  <c r="AU26" i="6"/>
  <c r="AT26" i="6"/>
  <c r="AV25" i="6"/>
  <c r="AU25" i="6"/>
  <c r="AT25" i="6"/>
  <c r="AV24" i="6"/>
  <c r="AU24" i="6"/>
  <c r="AT24" i="6"/>
  <c r="AV23" i="6"/>
  <c r="AU23" i="6"/>
  <c r="AT23" i="6"/>
  <c r="AV22" i="6"/>
  <c r="AU22" i="6"/>
  <c r="AT22" i="6"/>
  <c r="AV21" i="6"/>
  <c r="AU21" i="6"/>
  <c r="AT21" i="6"/>
  <c r="AV20" i="6"/>
  <c r="AU20" i="6"/>
  <c r="AV19" i="6"/>
  <c r="AU19" i="6"/>
  <c r="AT19" i="6"/>
  <c r="AV18" i="6"/>
  <c r="AU18" i="6"/>
  <c r="AT18" i="6"/>
  <c r="AV17" i="6"/>
  <c r="AU17" i="6"/>
  <c r="AT17" i="6"/>
  <c r="AV16" i="6"/>
  <c r="AU16" i="6"/>
  <c r="AT16" i="6"/>
  <c r="AV15" i="6"/>
  <c r="AU15" i="6"/>
  <c r="AT15" i="6"/>
  <c r="AV14" i="6"/>
  <c r="AU14" i="6"/>
  <c r="AT14" i="6"/>
  <c r="AV13" i="6"/>
  <c r="AU13" i="6"/>
  <c r="AV12" i="6"/>
  <c r="AU12" i="6"/>
  <c r="AT12" i="6"/>
  <c r="AV36" i="5"/>
  <c r="AU36" i="5"/>
  <c r="AT36" i="5"/>
  <c r="AV35" i="5"/>
  <c r="AU35" i="5"/>
  <c r="AT35" i="5"/>
  <c r="AV33" i="5"/>
  <c r="AU33" i="5"/>
  <c r="AT33" i="5"/>
  <c r="AV32" i="5"/>
  <c r="AU32" i="5"/>
  <c r="AT32" i="5"/>
  <c r="AV31" i="5"/>
  <c r="AU31" i="5"/>
  <c r="AT31" i="5"/>
  <c r="AV30" i="5"/>
  <c r="AU30" i="5"/>
  <c r="AT30" i="5"/>
  <c r="AV29" i="5"/>
  <c r="AU29" i="5"/>
  <c r="AT29" i="5"/>
  <c r="AV28" i="5"/>
  <c r="AU28" i="5"/>
  <c r="AT28" i="5"/>
  <c r="AV27" i="5"/>
  <c r="AU27" i="5"/>
  <c r="AT27" i="5"/>
  <c r="AV26" i="5"/>
  <c r="AU26" i="5"/>
  <c r="AT26" i="5"/>
  <c r="AV25" i="5"/>
  <c r="AU25" i="5"/>
  <c r="AT25" i="5"/>
  <c r="AV24" i="5"/>
  <c r="AU24" i="5"/>
  <c r="AT24" i="5"/>
  <c r="AV23" i="5"/>
  <c r="AU23" i="5"/>
  <c r="AT23" i="5"/>
  <c r="AV22" i="5"/>
  <c r="AU22" i="5"/>
  <c r="AT22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AV20" i="5"/>
  <c r="AU20" i="5"/>
  <c r="AT20" i="5"/>
  <c r="AV19" i="5"/>
  <c r="AU19" i="5"/>
  <c r="AT19" i="5"/>
  <c r="AV18" i="5"/>
  <c r="AU18" i="5"/>
  <c r="AT18" i="5"/>
  <c r="AV17" i="5"/>
  <c r="AU17" i="5"/>
  <c r="AT17" i="5"/>
  <c r="AV16" i="5"/>
  <c r="AU16" i="5"/>
  <c r="AT16" i="5"/>
  <c r="AV15" i="5"/>
  <c r="AU15" i="5"/>
  <c r="AT15" i="5"/>
  <c r="AV14" i="5"/>
  <c r="AU14" i="5"/>
  <c r="AT14" i="5"/>
  <c r="AV13" i="5"/>
  <c r="AU13" i="5"/>
  <c r="AT13" i="5"/>
  <c r="AV12" i="5"/>
  <c r="AU12" i="5"/>
  <c r="AT12" i="5"/>
  <c r="AV11" i="5"/>
  <c r="AU11" i="5"/>
  <c r="AT11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F11" i="4"/>
  <c r="T28" i="2"/>
  <c r="S28" i="2"/>
  <c r="R28" i="2"/>
  <c r="Q28" i="2"/>
  <c r="P28" i="2"/>
  <c r="O28" i="2"/>
  <c r="T25" i="2"/>
  <c r="S25" i="2"/>
  <c r="R25" i="2"/>
  <c r="Q25" i="2"/>
  <c r="P25" i="2"/>
  <c r="O25" i="2"/>
  <c r="T22" i="2"/>
  <c r="S22" i="2"/>
  <c r="R22" i="2"/>
  <c r="Q22" i="2"/>
  <c r="P22" i="2"/>
  <c r="O22" i="2"/>
  <c r="T21" i="2"/>
  <c r="S21" i="2"/>
  <c r="R21" i="2"/>
  <c r="Q21" i="2"/>
  <c r="P21" i="2"/>
  <c r="O21" i="2"/>
  <c r="T17" i="2"/>
  <c r="S17" i="2"/>
  <c r="R17" i="2"/>
  <c r="Q17" i="2"/>
  <c r="P17" i="2"/>
  <c r="O17" i="2"/>
  <c r="T14" i="2"/>
  <c r="S14" i="2"/>
  <c r="R14" i="2"/>
  <c r="Q14" i="2"/>
  <c r="P14" i="2"/>
  <c r="O14" i="2"/>
  <c r="T11" i="2"/>
  <c r="S11" i="2"/>
  <c r="R11" i="2"/>
  <c r="Q11" i="2"/>
  <c r="P11" i="2"/>
  <c r="O11" i="2"/>
  <c r="J52" i="1"/>
  <c r="J51" i="1"/>
  <c r="J50" i="1"/>
  <c r="J49" i="1"/>
  <c r="J48" i="1"/>
  <c r="J47" i="1"/>
  <c r="J46" i="1"/>
  <c r="J45" i="1"/>
  <c r="J44" i="1"/>
  <c r="J43" i="1"/>
  <c r="J42" i="1"/>
  <c r="L22" i="1"/>
  <c r="O38" i="3" l="1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H9" i="17"/>
  <c r="G9" i="17"/>
  <c r="F9" i="17"/>
  <c r="E9" i="17"/>
  <c r="L10" i="3" l="1"/>
  <c r="H16" i="17"/>
  <c r="G16" i="17"/>
  <c r="F16" i="17"/>
  <c r="E16" i="17"/>
  <c r="H15" i="17"/>
  <c r="G15" i="17"/>
  <c r="F15" i="17"/>
  <c r="E15" i="17"/>
  <c r="H11" i="17"/>
  <c r="G11" i="17"/>
  <c r="F11" i="17"/>
  <c r="E11" i="17"/>
  <c r="H10" i="17"/>
  <c r="G10" i="17"/>
  <c r="F10" i="17"/>
  <c r="E10" i="17"/>
  <c r="E12" i="17" l="1"/>
  <c r="E13" i="17" s="1"/>
  <c r="E14" i="17" s="1"/>
  <c r="G12" i="17"/>
  <c r="G13" i="17" s="1"/>
  <c r="G17" i="17"/>
  <c r="G18" i="17" s="1"/>
  <c r="F12" i="17"/>
  <c r="F13" i="17" s="1"/>
  <c r="H12" i="17"/>
  <c r="H13" i="17" s="1"/>
  <c r="F17" i="17"/>
  <c r="F18" i="17" s="1"/>
  <c r="H17" i="17"/>
  <c r="H18" i="17" s="1"/>
  <c r="E17" i="17"/>
  <c r="E18" i="17" s="1"/>
  <c r="F14" i="17" l="1"/>
  <c r="G14" i="17"/>
  <c r="G19" i="17"/>
  <c r="F19" i="17"/>
  <c r="H14" i="17"/>
  <c r="H19" i="17"/>
  <c r="E19" i="17"/>
</calcChain>
</file>

<file path=xl/sharedStrings.xml><?xml version="1.0" encoding="utf-8"?>
<sst xmlns="http://schemas.openxmlformats.org/spreadsheetml/2006/main" count="1233" uniqueCount="713">
  <si>
    <t>Таблица 1</t>
  </si>
  <si>
    <t>Обращения застрахованных лиц</t>
  </si>
  <si>
    <t>Виды обращений</t>
  </si>
  <si>
    <t>N строки</t>
  </si>
  <si>
    <t>Количество обращений, всего</t>
  </si>
  <si>
    <t>в том числе поступивших в:</t>
  </si>
  <si>
    <t>Территориальный фонд обязательного медицинского страхования (далее - ТФОМС)</t>
  </si>
  <si>
    <t>Страховую(ые) медицинскую(ие) организацию(и) (далее - СМО)</t>
  </si>
  <si>
    <t>Всего</t>
  </si>
  <si>
    <t>в том числе:</t>
  </si>
  <si>
    <t>устных</t>
  </si>
  <si>
    <t>письменных</t>
  </si>
  <si>
    <t>Всего поступивших обращений от застрахованных лиц, всего, в том числе:</t>
  </si>
  <si>
    <t>Жалоб, всего</t>
  </si>
  <si>
    <t>в том числе обоснованные:</t>
  </si>
  <si>
    <t>на нарушение прав на выбор (замену) СМО</t>
  </si>
  <si>
    <t>на необеспечение выдачи полисов обязательного медицинского страхования (далее - ОМС)</t>
  </si>
  <si>
    <t>на нарушение прав на выбор медицинской организации</t>
  </si>
  <si>
    <t>на нарушение прав на выбор врача</t>
  </si>
  <si>
    <t>материально-техническое обеспечение медицинской организации</t>
  </si>
  <si>
    <t>при направлении на экстракорпоральное оплодотворение (далее - ЭКО) и при его проведении</t>
  </si>
  <si>
    <t>из них:</t>
  </si>
  <si>
    <t>на нарушение сроков ожидания медицинской помощи</t>
  </si>
  <si>
    <t>3.6.2.1</t>
  </si>
  <si>
    <t>при сердечно-сосудистых заболеваниях (за исключением оказания медицинской помощи несовершеннолетним)</t>
  </si>
  <si>
    <t>при оказании медицинской помощи несовершеннолетним</t>
  </si>
  <si>
    <t>при оказании высокотехнологичной медицинской помощи (далее - ВМП) (за исключением оказания медицинской помощи несовершеннолетним)</t>
  </si>
  <si>
    <t>на проведение профилактических мероприятий (за исключением профилактических мероприятий несовершеннолетних), всего, из них:</t>
  </si>
  <si>
    <t>при проведении профилактических мероприятий застрахованным лицам в возрасте 65 лет и старше</t>
  </si>
  <si>
    <t>при прохождении диспансеризации (за исключением диспансеризации несовершеннолетних), всего, из них:</t>
  </si>
  <si>
    <t>застрахованных лиц в возрасте 65 лет и старше</t>
  </si>
  <si>
    <t>при диспансерном наблюдении (за исключением диспансерного наблюдения несовершеннолетних), из них:</t>
  </si>
  <si>
    <t>3.7.3.1</t>
  </si>
  <si>
    <t>на лекарственное обеспечение, всего, в том числе:</t>
  </si>
  <si>
    <t>при оказании медицинской помощи по профилю "онкология", всего, из них:</t>
  </si>
  <si>
    <t>на несвоевременное назначение наркотических, сильнодействующих и психотропных лекарственных препаратов</t>
  </si>
  <si>
    <t>3.8.1.1</t>
  </si>
  <si>
    <t>на неназначение наркотических, сильнодействующих и психотропных лекарственных препаратов</t>
  </si>
  <si>
    <t>3.8.1.2</t>
  </si>
  <si>
    <t>на получение медицинской помощи по базовой программе ОМС за пределами субъекта Российской Федерации, в котором выдан полис ОМС (далее - за пределами территории страхования)</t>
  </si>
  <si>
    <t>на отказ в оказании медицинской помощи по программам ОМС</t>
  </si>
  <si>
    <t>лекарственные препараты и расходные материалы</t>
  </si>
  <si>
    <t>другие причины обоснованных жалоб</t>
  </si>
  <si>
    <t>выборе (замене) СМО</t>
  </si>
  <si>
    <t>обеспечении выдачи полисов ОМС</t>
  </si>
  <si>
    <t>выборе медицинской организации</t>
  </si>
  <si>
    <t>выборе врача</t>
  </si>
  <si>
    <t>организации работы медицинской организации</t>
  </si>
  <si>
    <t>оказании медицинской помощи, всего, в том числе:</t>
  </si>
  <si>
    <t>сроках ожидания медицинской помощи</t>
  </si>
  <si>
    <t>проведении ЭКО</t>
  </si>
  <si>
    <t>при онкологических заболеваниях (за исключением медицинской помощи несовершеннолетним)</t>
  </si>
  <si>
    <t>при сердечно-сосудистых заболеваниях (за исключением медицинской помощи несовершеннолетним)</t>
  </si>
  <si>
    <t>о проведении профилактических мероприятий, всего, из них:</t>
  </si>
  <si>
    <t>о проведении профилактических мероприятий застрахованным лицам в возрасте 65 лет и старше</t>
  </si>
  <si>
    <t>прохождении диспансеризации (за исключением диспансеризации несовершеннолетних), из них:</t>
  </si>
  <si>
    <t>4.7.2.1</t>
  </si>
  <si>
    <t>диспансерном наблюдении (за исключением диспансерного наблюдения несовершеннолетних), из них:</t>
  </si>
  <si>
    <t>4.7.3.1</t>
  </si>
  <si>
    <t>лекарственном обеспечении, всего, в том числе:</t>
  </si>
  <si>
    <t>при оказании медицинской помощи по профилю "онкология", всего, в том числе:</t>
  </si>
  <si>
    <t>о назначении наркотических, сильнодействующих и психотропных лекарственных препаратов</t>
  </si>
  <si>
    <t>4.8.1.1</t>
  </si>
  <si>
    <t>проведении консультаций/консилиумов с применением телемедицинских технологий медицинскими работниками федеральных государственных учреждений, подведомственных Министерству здравоохранения Российской Федерации, участвующих в реализации федерального проекта "Развитие сети национальных медицинских исследовательских центров и внедрение инновационных медицинских технологий" национального проекта "Здравоохранение" (далее - проведение консультаций/консилиумов медицинскими работниками национальных медицинских исследовательских центров)</t>
  </si>
  <si>
    <t>получении медицинской помощи по базовой программе ОМС вне территории страхования</t>
  </si>
  <si>
    <t>при отказе в оказании медицинской помощи по программам ОМС</t>
  </si>
  <si>
    <t>взимании денежных средств за медицинскую помощь по программам ОМС, в том числе за:</t>
  </si>
  <si>
    <t>Другие причины обращений за разъяснениями</t>
  </si>
  <si>
    <t>Предложения</t>
  </si>
  <si>
    <t>3.1</t>
  </si>
  <si>
    <t>3.2</t>
  </si>
  <si>
    <t>3.3</t>
  </si>
  <si>
    <t>3.4</t>
  </si>
  <si>
    <t>3.5</t>
  </si>
  <si>
    <t>3.6</t>
  </si>
  <si>
    <t>3.7</t>
  </si>
  <si>
    <t>3.5.1</t>
  </si>
  <si>
    <t>на организацию работы медицинской организации, всего, в том числе:</t>
  </si>
  <si>
    <t>на оказание медицинской помощи, всего, в том числе:</t>
  </si>
  <si>
    <t>3.6.1</t>
  </si>
  <si>
    <t>при онкологических заболеваниях (за исключением оказания медицинской помощи несовершеннолетним), всего, из них:</t>
  </si>
  <si>
    <t>3.6.2</t>
  </si>
  <si>
    <t>3.6.3</t>
  </si>
  <si>
    <t>3.6.4</t>
  </si>
  <si>
    <t>3.6.5</t>
  </si>
  <si>
    <t>3.7.1</t>
  </si>
  <si>
    <t>3.7.2</t>
  </si>
  <si>
    <t>3.7.2.1</t>
  </si>
  <si>
    <t>3.7.3</t>
  </si>
  <si>
    <t>3.8</t>
  </si>
  <si>
    <t>3.8.1</t>
  </si>
  <si>
    <t>3.9</t>
  </si>
  <si>
    <t>3.10</t>
  </si>
  <si>
    <t>на взимание денежных средств за оказанную медицинскую помощь, предусмотренную базовой программой ОМС и территориальной программой (далее - программы ОМС), в том числе за:</t>
  </si>
  <si>
    <t>3.11</t>
  </si>
  <si>
    <t>3.11.1</t>
  </si>
  <si>
    <t>3.12</t>
  </si>
  <si>
    <t>Обращения за разъяснениями, всего, в том числе о (об):</t>
  </si>
  <si>
    <t>4</t>
  </si>
  <si>
    <t>4.1</t>
  </si>
  <si>
    <t>4.2</t>
  </si>
  <si>
    <t>4.3</t>
  </si>
  <si>
    <t>4.4</t>
  </si>
  <si>
    <t>4.5</t>
  </si>
  <si>
    <t>4.6</t>
  </si>
  <si>
    <t>4.6.1</t>
  </si>
  <si>
    <t>4.6.2</t>
  </si>
  <si>
    <t>4.6.3</t>
  </si>
  <si>
    <t>4.6.4</t>
  </si>
  <si>
    <t>4.6.5</t>
  </si>
  <si>
    <t>4.7</t>
  </si>
  <si>
    <t>4.7.1</t>
  </si>
  <si>
    <t>4.7.2</t>
  </si>
  <si>
    <t>4.7.3</t>
  </si>
  <si>
    <t>4.8</t>
  </si>
  <si>
    <t>4.8.1</t>
  </si>
  <si>
    <t>4.9</t>
  </si>
  <si>
    <t>4.10</t>
  </si>
  <si>
    <t>4.11</t>
  </si>
  <si>
    <t>4.12</t>
  </si>
  <si>
    <t>4.12.1</t>
  </si>
  <si>
    <t>4.13</t>
  </si>
  <si>
    <t>Таблица 2</t>
  </si>
  <si>
    <t>Досудебная и судебная защита прав застрахованных лиц</t>
  </si>
  <si>
    <t>Количество спорных случаев/сумма возмещения ущерба, причиненного застрахованным лицам</t>
  </si>
  <si>
    <t>Спорные случаи, разрешенные в досудебном порядке</t>
  </si>
  <si>
    <t>Спорные случаи, разрешенные в судебном порядке</t>
  </si>
  <si>
    <t>в том числе по лицам, обратившимся за защитой прав застрахованного лица:</t>
  </si>
  <si>
    <t>ТФОМС</t>
  </si>
  <si>
    <t>СМО</t>
  </si>
  <si>
    <t>Застрахованное лицо</t>
  </si>
  <si>
    <t>Представитель застрахованного лица</t>
  </si>
  <si>
    <t>Органы прокуратуры</t>
  </si>
  <si>
    <t>удовлетворенных в досудебном порядке</t>
  </si>
  <si>
    <t>медицинской организацией</t>
  </si>
  <si>
    <t>дел в производстве суда на начало отчетного периода</t>
  </si>
  <si>
    <t>подано исков за отчетный период</t>
  </si>
  <si>
    <t>отказано в удовлетворении исков</t>
  </si>
  <si>
    <t>удовлетворено исков</t>
  </si>
  <si>
    <t>прекращено дел судами</t>
  </si>
  <si>
    <t>материальным возмещением</t>
  </si>
  <si>
    <t>возмещением убытков и (или) компенсации морального вреда</t>
  </si>
  <si>
    <t>количество рассмотренных исков, всего, в том числе:</t>
  </si>
  <si>
    <t>Количество спорных случаев, всего, в том числе:</t>
  </si>
  <si>
    <t>Сумма возмещения ущерба, причиненного застрахованному лицу, всего (руб.), в том числе:</t>
  </si>
  <si>
    <t>1.1</t>
  </si>
  <si>
    <t>2.1</t>
  </si>
  <si>
    <t>2.2</t>
  </si>
  <si>
    <t>3.3.1</t>
  </si>
  <si>
    <t>3.3.2</t>
  </si>
  <si>
    <t>3.3.3</t>
  </si>
  <si>
    <t>4.1.1</t>
  </si>
  <si>
    <t>4.1.2</t>
  </si>
  <si>
    <t>СМО, всего, в том числе:</t>
  </si>
  <si>
    <t>4.2.1</t>
  </si>
  <si>
    <t>4.2.2</t>
  </si>
  <si>
    <t>ТФОМС, всего, в том числе:</t>
  </si>
  <si>
    <t>4.3.1</t>
  </si>
  <si>
    <t>4.3.2</t>
  </si>
  <si>
    <t>Таблица 3</t>
  </si>
  <si>
    <t>по причинам обращений, признанным обоснованными</t>
  </si>
  <si>
    <t>Законный представитель застрахованного лица</t>
  </si>
  <si>
    <t>Количество разрешенных спорных случаев, всего, в том числе по обращениям, в связи с:</t>
  </si>
  <si>
    <t>нарушением прав на выбор (замену) СМО</t>
  </si>
  <si>
    <t>необеспечением выдачи полисов ОМС</t>
  </si>
  <si>
    <t>нарушением прав на выбор медицинской организации</t>
  </si>
  <si>
    <t>нарушением прав на выбор врача</t>
  </si>
  <si>
    <t>организацией работы медицинской организации, всего, в том числе:</t>
  </si>
  <si>
    <t>материально-техническим обеспечением медицинской организации</t>
  </si>
  <si>
    <t>оказанием медицинской помощи, всего, в том числе:</t>
  </si>
  <si>
    <t>при направлении на ЭКО и его проведении</t>
  </si>
  <si>
    <t>при онкологических заболеваниях (за исключением медицинской помощи несовершеннолетним), всего, из них:</t>
  </si>
  <si>
    <t>в связи с нарушением сроков ожидания медицинской помощи</t>
  </si>
  <si>
    <t>1.6.2.1</t>
  </si>
  <si>
    <t>при оказании ВМП (за исключением медицинской помощи несовершеннолетним)</t>
  </si>
  <si>
    <t>проведением профилактических мероприятий, всего, из них:</t>
  </si>
  <si>
    <t>застрахованным лицам в возрасте 65 лет и старше</t>
  </si>
  <si>
    <t>диспансеризации (за исключением диспансеризации несовершеннолетних), из них:</t>
  </si>
  <si>
    <t>1.7.2.1</t>
  </si>
  <si>
    <t>1.7.3.1</t>
  </si>
  <si>
    <t>лекарственным обеспечением, всего, в том числе:</t>
  </si>
  <si>
    <t>при оказании медицинской помощи по профилю "онкология", всего, в том числе в связи с:</t>
  </si>
  <si>
    <t>несвоевременным назначением наркотических, сильнодействующих и психотропных лекарственных препаратов</t>
  </si>
  <si>
    <t>1.8.1.1</t>
  </si>
  <si>
    <t>неназначением наркотических, сильнодействующих и психотропных лекарственных препаратов</t>
  </si>
  <si>
    <t>1.8.1.2</t>
  </si>
  <si>
    <t>получением медицинской помощи по базовой программе ОМС вне территории страхования</t>
  </si>
  <si>
    <t>отказом в оказании медицинской помощи по программам ОМС</t>
  </si>
  <si>
    <t>взиманием денежных средств за оказанную медицинскую помощь, предусмотренную программами ОМС, в том числе за:</t>
  </si>
  <si>
    <t>другими причинами обращений</t>
  </si>
  <si>
    <t>1.2</t>
  </si>
  <si>
    <t>1.3</t>
  </si>
  <si>
    <t>1.4</t>
  </si>
  <si>
    <t>1.5</t>
  </si>
  <si>
    <t>1.5.1</t>
  </si>
  <si>
    <t>1.6</t>
  </si>
  <si>
    <t>1.6.1</t>
  </si>
  <si>
    <t>1.6.2</t>
  </si>
  <si>
    <t>1.6.3</t>
  </si>
  <si>
    <t>1.6.4</t>
  </si>
  <si>
    <t>1.6.5</t>
  </si>
  <si>
    <t>1.7</t>
  </si>
  <si>
    <t>1.7.1</t>
  </si>
  <si>
    <t>1.7.2</t>
  </si>
  <si>
    <t>1.7.3</t>
  </si>
  <si>
    <t>1.8</t>
  </si>
  <si>
    <t>1.8.1</t>
  </si>
  <si>
    <t>1.9</t>
  </si>
  <si>
    <t>1.10</t>
  </si>
  <si>
    <t>1.11</t>
  </si>
  <si>
    <t>1.11.1</t>
  </si>
  <si>
    <t>1.12</t>
  </si>
  <si>
    <t>Таблица 4</t>
  </si>
  <si>
    <t>Возмещение расходов на оплату оказанной медицинской помощи</t>
  </si>
  <si>
    <t>застрахованному лицу вследствие причинения вреда его</t>
  </si>
  <si>
    <t>здоровью (иски в порядке регресса)</t>
  </si>
  <si>
    <t>Количество исков в порядке регресса/сумма средств, полученных по регрессным искам</t>
  </si>
  <si>
    <t>Регрессные иски, всего</t>
  </si>
  <si>
    <t>в том числе, примененные:</t>
  </si>
  <si>
    <t>Количество исков в порядке регресса</t>
  </si>
  <si>
    <t>возмещение расходов на оплату медицинской помощи</t>
  </si>
  <si>
    <t>проведение дополнительной экспертизы по установлению факта причинения вреда здоровью застрахованному лицу</t>
  </si>
  <si>
    <t>возмещение судебных издержек</t>
  </si>
  <si>
    <t>2.3</t>
  </si>
  <si>
    <t>Таблица 5</t>
  </si>
  <si>
    <t>Результаты медико-экономического контроля</t>
  </si>
  <si>
    <t>Количество счетов</t>
  </si>
  <si>
    <t>Медико-экономический контроль (далее - МЭК), проведенный СМО:</t>
  </si>
  <si>
    <t>МЭК, проведенный ТФОМС:</t>
  </si>
  <si>
    <t>Повторный МЭК, проведенный ТФОМС:</t>
  </si>
  <si>
    <t>в том числе по медицинской помощи, оказанной:</t>
  </si>
  <si>
    <t>вне медицинской организации</t>
  </si>
  <si>
    <t>амбулаторно</t>
  </si>
  <si>
    <t>в дневном стационаре</t>
  </si>
  <si>
    <t>в том числе ВМП</t>
  </si>
  <si>
    <t>стационарно</t>
  </si>
  <si>
    <t>по профилю "онкология"</t>
  </si>
  <si>
    <t>при оказании медицинской помощи с проведением консультаций/консилиумов с применением телемедицинских технологий медицинскими работниками национальных исследовательских медицинских центров</t>
  </si>
  <si>
    <t>в плановом порядке, всего, из них:</t>
  </si>
  <si>
    <t>по претензиям медицинских организаций, всего, из них:</t>
  </si>
  <si>
    <t>по другим причинам, всего, из них:</t>
  </si>
  <si>
    <t>Количество счетов, необоснованно отклоненных СМО, всего, из них:</t>
  </si>
  <si>
    <t>Количество счетов, содержащих нарушения, всего, в том числе:</t>
  </si>
  <si>
    <t>в оформлении и предъявлении на оплату счетов и реестров счетов, всего, из них:</t>
  </si>
  <si>
    <t>связанные с включением в реестр счетов видов медицинской помощи, не входящих в территориальную программу ОМС, всего, из них:</t>
  </si>
  <si>
    <t>связанные с необоснованным применением тарифа на оплату медицинской помощи, всего, из них:</t>
  </si>
  <si>
    <t>прочие основания, всего, из них:</t>
  </si>
  <si>
    <t>при оказании медицинской помощи с проведением консультаций/консилиумов медицинскими работниками национальных исследовательских медицинских центров</t>
  </si>
  <si>
    <t>2.1.1</t>
  </si>
  <si>
    <t>2.2.1</t>
  </si>
  <si>
    <t>2.3.1</t>
  </si>
  <si>
    <t>3</t>
  </si>
  <si>
    <t>4.4.1</t>
  </si>
  <si>
    <t>4.5.1</t>
  </si>
  <si>
    <t>5</t>
  </si>
  <si>
    <t>5.1</t>
  </si>
  <si>
    <t>5.2</t>
  </si>
  <si>
    <t>связанные с включением в реестр счетов нелицензированных видов медицинской деятельности, всего, из них:</t>
  </si>
  <si>
    <t>связанные с повторным или необоснованным включением в реестр счетов медицинской помощи, всего, из них:</t>
  </si>
  <si>
    <t>Таблица 6</t>
  </si>
  <si>
    <t>Результаты медико-экономической экспертизы медицинской</t>
  </si>
  <si>
    <t>помощи, оказанной застрахованному лицу на территории</t>
  </si>
  <si>
    <t>субъекта Российской Федерации, в котором выдан полис ОМС</t>
  </si>
  <si>
    <t>Количество проведенных медико-экономических экспертиз (далее - МЭЭ)/выявленных нарушений</t>
  </si>
  <si>
    <t>Целевая МЭЭ, проведенная СМО:</t>
  </si>
  <si>
    <t>Плановая МЭЭ, проведенная СМО:</t>
  </si>
  <si>
    <t>Повторная МЭЭ, проведенная ТФОМС:</t>
  </si>
  <si>
    <t>Количество страховых случаев, подвергшихся МЭЭ, всего, в том числе:</t>
  </si>
  <si>
    <t>в связи с повторным обращением по поводу одного и того же заболевания</t>
  </si>
  <si>
    <t>в связи с получением жалоб от застрахованных лиц или их законных представителей, всего, из них:</t>
  </si>
  <si>
    <t>по профилю "сердечно-сосудистые заболевания"</t>
  </si>
  <si>
    <t>при проведении ЭКО</t>
  </si>
  <si>
    <t>при оказании медицинской помощи детям</t>
  </si>
  <si>
    <t>в связи с оказанием медицинской помощи по профилю "онкология" с применением противоопухолевой терапии</t>
  </si>
  <si>
    <t>в связи с несвоевременной постановкой на диспансерное наблюдение застрахованных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&lt;1&gt; (далее - диспансерное наблюдение), всего, из них:</t>
  </si>
  <si>
    <t>в связи с госпитализацией застрахованного лица, медицинская помощь которому должна быть оказана в плановой форме в стационаре (структурном подразделении стационара) другого профиля в соответствии с принятыми в субъекте Российской Федерации на основе порядков оказания медицинской помощи нормативными документами, регламентирующими маршрутизацию пациентов (далее - непрофильная госпитализация), всего, из них:</t>
  </si>
  <si>
    <t>Количество страховых случаев, подвергшихся повторной МЭЭ, всего, в том числе:</t>
  </si>
  <si>
    <t>Количество счетов, необоснованно признанных СМО дефектными, всего, из них:</t>
  </si>
  <si>
    <t>Количество выявленных нарушений, всего, в том числе:</t>
  </si>
  <si>
    <t>непредставление первичной медицинской документации, подтверждающей факт оказания застрахованному лицу медицинской помощи</t>
  </si>
  <si>
    <t>несоответствие данных первичной медицинской документации данным реестра счетов</t>
  </si>
  <si>
    <t>нарушение условий оказания медицинской помощи, включая нарушение сроков ее ожидания, всего, в том числе:</t>
  </si>
  <si>
    <t>несвоевременное включение застрахованных лиц в группу диспансерного наблюдения, из них:</t>
  </si>
  <si>
    <t>5.3.1.1</t>
  </si>
  <si>
    <t>медицинской помощи по профилю "онкология"</t>
  </si>
  <si>
    <t>5.3.1.2</t>
  </si>
  <si>
    <t>медицинской помощи по профилю "сердечно-сосудистые заболевания"</t>
  </si>
  <si>
    <t>5.3.1.3</t>
  </si>
  <si>
    <t>медицинской помощи детям</t>
  </si>
  <si>
    <t>5.3.1.4</t>
  </si>
  <si>
    <t>сроков направления к врачу-онкологу первичного онкологического кабинета (отделения)</t>
  </si>
  <si>
    <t>сроков направления на исследование с целью гистологической верификации</t>
  </si>
  <si>
    <t>сроков направления к врачу-онкологу в специализированную медицинскую организацию с целью диагностики</t>
  </si>
  <si>
    <t>непрофильная госпитализация</t>
  </si>
  <si>
    <t>отсутствие записей лечащего врача в медицинской документации о консультациях/консилиумах медицинских работников национальных исследовательских медицинских центров</t>
  </si>
  <si>
    <t>невключение застрахованных лиц в группу диспансерного наблюдения, всего, из них:</t>
  </si>
  <si>
    <t>взимание платы с застрахованного лица за оказанную медицинскую помощь, предусмотренную программами ОМС</t>
  </si>
  <si>
    <t>прочие нарушения</t>
  </si>
  <si>
    <t>1</t>
  </si>
  <si>
    <t>2</t>
  </si>
  <si>
    <t>2.2.2</t>
  </si>
  <si>
    <t>2.2.3</t>
  </si>
  <si>
    <t>2.2.4</t>
  </si>
  <si>
    <t>2.4</t>
  </si>
  <si>
    <t>2.4.1</t>
  </si>
  <si>
    <t>2.5</t>
  </si>
  <si>
    <t>2.5.1</t>
  </si>
  <si>
    <t>2.5.2</t>
  </si>
  <si>
    <t>2.5.3</t>
  </si>
  <si>
    <t>2.6</t>
  </si>
  <si>
    <t>3.1.1</t>
  </si>
  <si>
    <t>3.2.1</t>
  </si>
  <si>
    <t>5.3</t>
  </si>
  <si>
    <t>5.3.1</t>
  </si>
  <si>
    <t>5.3.2</t>
  </si>
  <si>
    <t>5.3.3</t>
  </si>
  <si>
    <t>5.3.4</t>
  </si>
  <si>
    <t>5.4</t>
  </si>
  <si>
    <t>5.5</t>
  </si>
  <si>
    <t>5.6</t>
  </si>
  <si>
    <t>5.6.1</t>
  </si>
  <si>
    <t>5.7</t>
  </si>
  <si>
    <t>5.8</t>
  </si>
  <si>
    <t>&lt;1&gt; В соответствии с частью 7 статьи 46 Федерального закона от 21 ноября 2011 г. N 323-ФЗ "Об основах охраны здоровья граждан в Российской Федерации (Собрание законодательства Российской Федерации, 2011, N 48, ст. 6724; 2016, N 27, ст. 4219).</t>
  </si>
  <si>
    <t>несвоевременное включение застрахованных лиц в группу диспансерного наблюдения, всего, из них:</t>
  </si>
  <si>
    <t>Таблица 8</t>
  </si>
  <si>
    <t>Результаты экспертизы качества медицинской помощи,</t>
  </si>
  <si>
    <t>оказанной застрахованным лицам на территории субъекта</t>
  </si>
  <si>
    <t>Российской Федерации, в котором выдан полис ОМС</t>
  </si>
  <si>
    <t>Количество проведенных экспертиз качества медицинской помощи (далее - ЭКМП)/выявленных нарушений</t>
  </si>
  <si>
    <t>Целевая ЭКМП, проведенная СМО:</t>
  </si>
  <si>
    <t>Плановая ЭКМП, проведенная СМО:</t>
  </si>
  <si>
    <t>Повторная ЭКМП, проведенная ТФОМС:</t>
  </si>
  <si>
    <t>в связи с получением жалоб от застрахованных лиц или их представителей, всего, из них:</t>
  </si>
  <si>
    <t>в связи с выявлением по результатам МЭЭ нарушений при оказании медицинской помощи по профилю "онкология"</t>
  </si>
  <si>
    <t>в связи с летальным исходом, всего, из них при:</t>
  </si>
  <si>
    <t>остром коронарном синдроме &lt;2&gt;</t>
  </si>
  <si>
    <t>остром нарушении мозгового кровообращения &lt;3&gt;</t>
  </si>
  <si>
    <t>злокачественных новообразованиях</t>
  </si>
  <si>
    <t>6.1.1.1</t>
  </si>
  <si>
    <t>по профилю "онкология" (за исключением несовершеннолетних)</t>
  </si>
  <si>
    <t>6.1.1.2</t>
  </si>
  <si>
    <t>по профилю "сердечно-сосудистые заболевания" (за исключением несовершеннолетних)</t>
  </si>
  <si>
    <t>6.1.1.3</t>
  </si>
  <si>
    <t>несоврешеннолетних</t>
  </si>
  <si>
    <t>6.1.1.4</t>
  </si>
  <si>
    <t>непрофильная госпитализация, всего, из них при оказании медицинской помощи:</t>
  </si>
  <si>
    <t>несовершеннолетних</t>
  </si>
  <si>
    <t>необоснованное невыполнение консультаций/консилиумов медицинских работников национальных исследовательских медицинских, всего, из них при оказании медицинской помощи:</t>
  </si>
  <si>
    <t>по профилю "сердечнососудистые заболевания" (за исключением несовершеннолетних)</t>
  </si>
  <si>
    <t>Несовершеннолетних</t>
  </si>
  <si>
    <t>несоблюдение клинических рекомендаций, порядков оказания медицинской помощи, стандартов медицинской помощи, всего, из них при оказании медицинской помощи:</t>
  </si>
  <si>
    <t>несовершеннолетним</t>
  </si>
  <si>
    <t>преждевременное с клинической точки зрения прекращение проведения лечебных мероприятий, всего, из них при оказании медицинской помощи:</t>
  </si>
  <si>
    <t>нарушение по вине медицинской организации преемственности в лечении, всего, из них при оказании медицинской помощи:</t>
  </si>
  <si>
    <t>взимание платы с застрахованного лица за оказанную медицинскую помощь, предусмотренную программами ОМС, всего, из них:</t>
  </si>
  <si>
    <t>прочие нарушения, всего, из них:</t>
  </si>
  <si>
    <r>
      <t xml:space="preserve">&lt;2&gt; Код по Международной статистической классификации болезней и проблем, связанных со здоровьем (10-й пересмотр) (далее - МКБ10) - </t>
    </r>
    <r>
      <rPr>
        <sz val="12"/>
        <color rgb="FF0000FF"/>
        <rFont val="Times New Roman"/>
        <family val="1"/>
        <charset val="204"/>
      </rPr>
      <t>I20.0</t>
    </r>
    <r>
      <rPr>
        <sz val="12"/>
        <color theme="1"/>
        <rFont val="Times New Roman"/>
        <family val="1"/>
        <charset val="204"/>
      </rPr>
      <t xml:space="preserve">; </t>
    </r>
    <r>
      <rPr>
        <sz val="12"/>
        <color rgb="FF0000FF"/>
        <rFont val="Times New Roman"/>
        <family val="1"/>
        <charset val="204"/>
      </rPr>
      <t>I21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I24</t>
    </r>
    <r>
      <rPr>
        <sz val="12"/>
        <color theme="1"/>
        <rFont val="Times New Roman"/>
        <family val="1"/>
        <charset val="204"/>
      </rPr>
      <t>.</t>
    </r>
  </si>
  <si>
    <r>
      <t xml:space="preserve">&lt;3&gt; Код МКБ10 - </t>
    </r>
    <r>
      <rPr>
        <sz val="12"/>
        <color rgb="FF0000FF"/>
        <rFont val="Times New Roman"/>
        <family val="1"/>
        <charset val="204"/>
      </rPr>
      <t>I60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I63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G46</t>
    </r>
    <r>
      <rPr>
        <sz val="12"/>
        <color theme="1"/>
        <rFont val="Times New Roman"/>
        <family val="1"/>
        <charset val="204"/>
      </rPr>
      <t>.</t>
    </r>
  </si>
  <si>
    <t>Количество страховых случаев, подвергшихся ЭКМП, всего, из них:</t>
  </si>
  <si>
    <t>в связи с несвоевременным включением (невключением) застрахованных лиц в группу диспансерного наблюдения, всего, из них:</t>
  </si>
  <si>
    <t>Количество страховых случаев, подвергшихся тематической ЭКМП, всего, из них:</t>
  </si>
  <si>
    <t>Количество страховых случаев, подвергшихся повторной ЭКМП, всего, в том числе:</t>
  </si>
  <si>
    <t>необоснованный отказ застрахованному лицу в оказании медицинской помощи, всего, из них:</t>
  </si>
  <si>
    <t>2.4.2</t>
  </si>
  <si>
    <t>2.4.3</t>
  </si>
  <si>
    <t>6</t>
  </si>
  <si>
    <t>6.1</t>
  </si>
  <si>
    <t>6.1.1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</si>
  <si>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</si>
  <si>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</si>
  <si>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</si>
  <si>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</si>
  <si>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</si>
  <si>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</si>
  <si>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</si>
  <si>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</si>
  <si>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</si>
  <si>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</si>
  <si>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6.4.2</t>
  </si>
  <si>
    <t>6.4.3</t>
  </si>
  <si>
    <t>6.4.4</t>
  </si>
  <si>
    <t>6.5</t>
  </si>
  <si>
    <t>6.5.1</t>
  </si>
  <si>
    <t>6.5.2</t>
  </si>
  <si>
    <t>6.5.3</t>
  </si>
  <si>
    <t>6.6</t>
  </si>
  <si>
    <t>6.6.1</t>
  </si>
  <si>
    <t>6.6.2</t>
  </si>
  <si>
    <t>6.6.3</t>
  </si>
  <si>
    <t>6.7</t>
  </si>
  <si>
    <t>6.7.1</t>
  </si>
  <si>
    <t>6.7.2</t>
  </si>
  <si>
    <t>6.7.3</t>
  </si>
  <si>
    <t>6.8</t>
  </si>
  <si>
    <t>6.8.1</t>
  </si>
  <si>
    <t>6.8.2</t>
  </si>
  <si>
    <t>6.8.3</t>
  </si>
  <si>
    <t>6.9</t>
  </si>
  <si>
    <t>6.9.1</t>
  </si>
  <si>
    <t>6.10</t>
  </si>
  <si>
    <t>6.10.1</t>
  </si>
  <si>
    <t>по профилю "онкология" (за исключением медицинской помощи несовершеннолетним)</t>
  </si>
  <si>
    <t>по профилю "сердечно-сосудистые заболевания" (за исключением медицинской помощи несовершеннолетним)</t>
  </si>
  <si>
    <t>необоснованное невыполнение консультаций/консилиумов медицинских работников национальных исследовательских медицинских центров, всего, из них при оказании медицинской помощи:</t>
  </si>
  <si>
    <t>Таблица 10</t>
  </si>
  <si>
    <t>Финансовые результаты контроля объемов, сроков, качества</t>
  </si>
  <si>
    <t>и условий предоставления медицинской помощи по ОМС</t>
  </si>
  <si>
    <t>Финансовые результаты</t>
  </si>
  <si>
    <t>Сумма средств, направленная медицинским организациям за оказанную медицинскую помощь (руб.)</t>
  </si>
  <si>
    <t>Сумма неоплаты (уменьшения оплаты) медицинской помощи, штрафов с медицинских организаций (руб.), всего, в том числе:</t>
  </si>
  <si>
    <t>по результатам МЭК, всего, в том числе:</t>
  </si>
  <si>
    <t>по результатам МЭЭ, всего, в том числе за нарушения:</t>
  </si>
  <si>
    <t>несвоевременное включение (невключение) застрахованных лиц в группу диспансерного наблюдения, всего, из них:</t>
  </si>
  <si>
    <t>медицинской помощи по профилю "онкология" (за исключением медицинской помощи несовершеннолетним)</t>
  </si>
  <si>
    <t>медицинской помощи по профилю "сердечно-сосудистые заболевания" (за исключением медицинской помощи несовершеннолетним)</t>
  </si>
  <si>
    <t>при медицинской помощи детям</t>
  </si>
  <si>
    <t>при оказании медицинской помощи по профилю "онкология"</t>
  </si>
  <si>
    <t>непрофильную госпитализацию</t>
  </si>
  <si>
    <t>по результатам ЭКМП, всего, в том числе за нарушения:</t>
  </si>
  <si>
    <t>непрофильную госпитализацию, всего, из них при оказании медицинской помощи:</t>
  </si>
  <si>
    <t>4.1.3</t>
  </si>
  <si>
    <t>4.1.4</t>
  </si>
  <si>
    <t>5.1.1</t>
  </si>
  <si>
    <t>5.1.2</t>
  </si>
  <si>
    <t>5.1.3</t>
  </si>
  <si>
    <t>5.1.4</t>
  </si>
  <si>
    <t>5.2.1</t>
  </si>
  <si>
    <t>5.2.2</t>
  </si>
  <si>
    <t>5.2.3</t>
  </si>
  <si>
    <t>5.4.1</t>
  </si>
  <si>
    <t>5.4.2</t>
  </si>
  <si>
    <t>5.4.3</t>
  </si>
  <si>
    <t>5.5.1</t>
  </si>
  <si>
    <t>5.5.2</t>
  </si>
  <si>
    <t>5.5.3</t>
  </si>
  <si>
    <t>5.6.2</t>
  </si>
  <si>
    <t>5.6.3</t>
  </si>
  <si>
    <t>5.7.1</t>
  </si>
  <si>
    <t>5.8.1</t>
  </si>
  <si>
    <t>Таблица 11</t>
  </si>
  <si>
    <t>Кадры и их квалификационная характеристика</t>
  </si>
  <si>
    <t>Всего (чел.):</t>
  </si>
  <si>
    <t>Штатные работники</t>
  </si>
  <si>
    <t>Привлекаемые по договору</t>
  </si>
  <si>
    <t>Число специалистов, участвующих в деятельности по обеспечению прав застрахованных лиц, всего, в том числе:</t>
  </si>
  <si>
    <t>в организации и проведении МЭК, МЭЭ, ЭКМП, из них:</t>
  </si>
  <si>
    <t>специалисты, осуществляющие МЭК</t>
  </si>
  <si>
    <t>специалисты-эксперты</t>
  </si>
  <si>
    <t>эксперты качества медицинской помощи, всего, в том числе:</t>
  </si>
  <si>
    <t>эксперты качества медицинской помощи, включенные в территориальный реестр данного субъекта Российской Федерации</t>
  </si>
  <si>
    <t>1.1.3.1</t>
  </si>
  <si>
    <t>в том числе по профилю "онкология"</t>
  </si>
  <si>
    <t>1.1.3.1.1</t>
  </si>
  <si>
    <t>эксперты качества медицинской помощи, из числа включенных в единый реестр, принимавшие участие в проведении ЭКМП в субъекте Российской Федерации</t>
  </si>
  <si>
    <t>1.1.3.2</t>
  </si>
  <si>
    <t>1.1.3.2.1</t>
  </si>
  <si>
    <t>Прошли подготовку по вопросам экспертной деятельности в сфере ОМС за отчетный период, в том числе:</t>
  </si>
  <si>
    <t>эксперты качества медицинской помощи со специальностью "онкология"</t>
  </si>
  <si>
    <t>Имеют квалификационную категорию - всего, в том числе:</t>
  </si>
  <si>
    <t>высшую</t>
  </si>
  <si>
    <t>первую</t>
  </si>
  <si>
    <t>вторую</t>
  </si>
  <si>
    <t>Имеют ученую степень, всего, в том числе:</t>
  </si>
  <si>
    <t>кандидата медицинских наук</t>
  </si>
  <si>
    <t>доктора медицинских наук</t>
  </si>
  <si>
    <t>1.1.1</t>
  </si>
  <si>
    <t>1.1.2</t>
  </si>
  <si>
    <t>1.1.3</t>
  </si>
  <si>
    <t>Таблица 12</t>
  </si>
  <si>
    <t>Удовлетворенность объемом, доступностью и качеством</t>
  </si>
  <si>
    <t>медицинской помощи по данным опросов</t>
  </si>
  <si>
    <t>Результаты опросов</t>
  </si>
  <si>
    <t>Численность опрошенных застрахованных лиц (чел.), всего</t>
  </si>
  <si>
    <t>из них удовлетворены</t>
  </si>
  <si>
    <t>проведенных СМО (чел.)</t>
  </si>
  <si>
    <t>проведенных ТФОМС (чел.)</t>
  </si>
  <si>
    <t>численность опрошенных застрахованных лиц</t>
  </si>
  <si>
    <t>Количество опрошенных застрахованных лиц, всего в том числе при получении медицинской помощи:</t>
  </si>
  <si>
    <t>амбулаторно, всего, из них:</t>
  </si>
  <si>
    <t>в медицинских организациях, оказывающих первичную медико-санитарную помощь амбулаторно, предусматривающих планировочные решения внутренних пространств, обеспечивающих комфортность пребывания пациентов, включая организацию открытой регистратуры с инфоматом, электронного табло с расписанием приема врачей, колл-центра, системы навигации, зоны комфортного пребывания в холлах и оснащение входа автоматическими дверями &lt;4&gt;</t>
  </si>
  <si>
    <t>стационарно, всего, из них:</t>
  </si>
  <si>
    <t>в дневных стационарах, всего, из них:</t>
  </si>
  <si>
    <t>&lt;4&gt; Приказ Министерства здравоохранения и социального развития Российской Федерации от 15 мая 2012 г. N 543н "Об утверждении Положения об организации оказания первичной медико-санитарной помощи взрослому населению" (зарегистрирован Министерством юстиции Российской Федерации 27 июня 2012 г., регистрационный N 24726) с изменениями, внесенными приказами Министерства здравоохранения Российской Федерации от 23 июня 2015 г. N 361н (зарегистрирован Министерством юстиции Российской Федерации 7 июля 2015 г., регистрационный N 37921), от 30 сентября 2015 г. N 683н (зарегистрирован Министерством юстиции Российской Федерации 24 ноября 2015 г., регистрационный N 39822), от 30 марта 2018 г. N 139н (зарегистрирован Министерством юстиции Российской Федерации 16 августа 2018 г., регистрационный N 51917), от 27 марта 2019 г. N 164н (зарегистрирован Министерством юстиции Российской Федерации 22 апреля 2019 г. N 54470).</t>
  </si>
  <si>
    <t>Таблица 13</t>
  </si>
  <si>
    <t>Информирование застрахованных лиц о правах в сфере ОМС</t>
  </si>
  <si>
    <t>Численность проинформированных застрахованных лиц (чел.)</t>
  </si>
  <si>
    <t>Индивидуально проинформированы, всего, в том числе посредством:</t>
  </si>
  <si>
    <t>телефонной связи</t>
  </si>
  <si>
    <t>SMS-сообщений, систем обмена текстовыми сообщениями для мобильных платформ</t>
  </si>
  <si>
    <t>электронной почты</t>
  </si>
  <si>
    <t>почтовых рассылок</t>
  </si>
  <si>
    <t>других информационных ресурсов</t>
  </si>
  <si>
    <t>Публично проинформированы, всего, в том числе посредством:</t>
  </si>
  <si>
    <t>статей в СМИ</t>
  </si>
  <si>
    <t>выступлений на ТВ</t>
  </si>
  <si>
    <t>выступлений на радио</t>
  </si>
  <si>
    <t>выступлений в коллективах, всего, из них:</t>
  </si>
  <si>
    <t>о прохождении профилактических мероприятий</t>
  </si>
  <si>
    <t>о формировании здорового образа жизни</t>
  </si>
  <si>
    <t>стендов в медицинских организациях</t>
  </si>
  <si>
    <t>Интернет-ресурсов</t>
  </si>
  <si>
    <t>2.7</t>
  </si>
  <si>
    <t>2.8</t>
  </si>
  <si>
    <t>Приложение N 2</t>
  </si>
  <si>
    <t>к приказу Федерального фонда</t>
  </si>
  <si>
    <t>обязательного медицинского страхования</t>
  </si>
  <si>
    <t>от 25 марта 2019 г. N 50</t>
  </si>
  <si>
    <t>ПОРЯДОК</t>
  </si>
  <si>
    <t>ВЕДЕНИЯ ОТЧЕТНОСТИ N ЗПЗ "ОРГАНИЗАЦИЯ ЗАЩИТЫ ПРАВ</t>
  </si>
  <si>
    <t>ЗАСТРАХОВАННЫХ ЛИЦ В СФЕРЕ ОБЯЗАТЕЛЬНОГО</t>
  </si>
  <si>
    <t>МЕДИЦИНСКОГО СТРАХОВАНИЯ"</t>
  </si>
  <si>
    <t>1. Настоящий Порядок предусматривает правила составления и предоставления отчетности об организации защиты прав застрахованных лиц в сфере обязательного медицинского страхования (далее - отчетность).</t>
  </si>
  <si>
    <t>2. Отчетность составляется и представляется нарастающим итогом по состоянию на 1 число месяца, следующего за отчетным периодом, в электронном виде и на бумажном носителе.</t>
  </si>
  <si>
    <t>3. Территориальные фонды обязательного медицинского страхования субъектов Российской Федерации и г. Байконура (далее - территориальный фонд) представляют отчетность в Федеральный фонд обязательного медицинского страхования, в том числе на основании свода отчетности страховых медицинских организаций, в следующие сроки:</t>
  </si>
  <si>
    <t>а) ежемесячно, в срок до 10 числа месяца, следующего за отчетным периодом: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</si>
  <si>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3.8.1.2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 граф 4 и 7 Таблицы 1 "Обращения застрахованных лиц"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</si>
  <si>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 граф 3 - 16 Таблицы 5 "Результаты медико-экономического контроля"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</si>
  <si>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5.6.1</t>
    </r>
    <r>
      <rPr>
        <sz val="12"/>
        <color theme="1"/>
        <rFont val="Times New Roman"/>
        <family val="1"/>
        <charset val="204"/>
      </rPr>
      <t xml:space="preserve"> граф 3 - 16 Таблицы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</si>
  <si>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6.10.1</t>
    </r>
    <r>
      <rPr>
        <sz val="12"/>
        <color theme="1"/>
        <rFont val="Times New Roman"/>
        <family val="1"/>
        <charset val="204"/>
      </rPr>
      <t xml:space="preserve"> граф 3 - 16 Таблицы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</si>
  <si>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t>по Таблице 10 "Финансовые результаты контроля объемов, сроков, качества и условий предоставления медицинской помощи по ОМС" формы отчетности;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</si>
  <si>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1.1.3.1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2.1</t>
    </r>
    <r>
      <rPr>
        <sz val="12"/>
        <color theme="1"/>
        <rFont val="Times New Roman"/>
        <family val="1"/>
        <charset val="204"/>
      </rPr>
      <t xml:space="preserve"> граф 3 - 5 Таблицы 11 "Кадры и их квалификационная характеристика"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</si>
  <si>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 граф 3 и 4 Таблицы 12 "Удовлетворенность объемом, доступностью и качеством медицинской помощи по данным опросов" формы отчетности;</t>
    </r>
  </si>
  <si>
    <t>по Таблице 13 "Информирование застрахованных лиц о правах в сфере ОМС" формы отчетности;</t>
  </si>
  <si>
    <r>
      <t xml:space="preserve">б) ежеквартально, в срок до 10 числа месяца, следующего за отчетным периодом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отчетности;</t>
    </r>
  </si>
  <si>
    <r>
      <t xml:space="preserve">в) за отчетный год, до 15 февраля после отчетного года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отчетности.</t>
    </r>
  </si>
  <si>
    <t>4. Страховые медицинские организации представляют отчетность в территориальный фонд в следующие сроки:</t>
  </si>
  <si>
    <t>а) ежемесячно, в срок до 5 числа месяца, следующего за отчетным периодом: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</si>
  <si>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3.8.1.2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 графы 7 Таблицы 1 "Обращения застрахованных лиц"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</si>
  <si>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 граф 3 - 9 Таблицы 5 "Результаты медико-экономического контроля"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</si>
  <si>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5.6.1</t>
    </r>
    <r>
      <rPr>
        <sz val="12"/>
        <color theme="1"/>
        <rFont val="Times New Roman"/>
        <family val="1"/>
        <charset val="204"/>
      </rPr>
      <t xml:space="preserve"> граф 3 - 9 Таблицы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</si>
  <si>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6.10.1</t>
    </r>
    <r>
      <rPr>
        <sz val="12"/>
        <color theme="1"/>
        <rFont val="Times New Roman"/>
        <family val="1"/>
        <charset val="204"/>
      </rPr>
      <t xml:space="preserve"> граф 3 - 9 Таблицы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</si>
  <si>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t>по всем строкам графы 5 Таблицы 10 "Финансовые результаты контроля объемов, сроков, качества и условий предоставления медицинской помощи по ОМС" формы отчетности;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</si>
  <si>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 граф 5 и 6 Таблицы 12 "Удовлетворенность объемом, доступностью и качеством медицинской помощи по данным опросов" формы отчетности;</t>
    </r>
  </si>
  <si>
    <t>по графе 3 Таблицы 13 "Информирование застрахованных лиц о правах в сфере ОМС" формы отчетности;</t>
  </si>
  <si>
    <r>
      <t xml:space="preserve">б) ежеквартально, в срок до 5 числа месяца, следующего за отчетным периодом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отчетности;</t>
    </r>
  </si>
  <si>
    <r>
      <t xml:space="preserve">в) за отчетный год, до 10 февраля после отчетного года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отчетности.</t>
    </r>
  </si>
  <si>
    <t>5. В Таблице 1 "Обращения застрахованных лиц" указываются сведения об обращениях, поступивших в территориальный фонд и страховые медицинские организации от застрахованных лиц или юридических лиц.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</si>
  <si>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равно сумме </t>
    </r>
    <r>
      <rPr>
        <sz val="12"/>
        <color rgb="FF0000FF"/>
        <rFont val="Times New Roman"/>
        <family val="1"/>
        <charset val="204"/>
      </rPr>
      <t>строк 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.</t>
    </r>
  </si>
  <si>
    <t>В строке 5 указывается количество предложений - обращений, содержащих указания на недостатки в работе участников и субъектов обязательного медицинского страхования, не связанных с нарушением прав и интересов застрахованных лиц, подавших обращение, а также на пути и способы решения затронутых проблем.</t>
  </si>
  <si>
    <t>6. В Таблице 2 "Досудебная и судебная защита прав застрахованных лиц" указываются количество спорных случаев, разрешенных в досудебном и судебном порядке, и суммы возмещения ущерба, причиненного застрахованному лицу, таблица заполняется, в том числе на основе сведений, полученных от судебных органов.</t>
  </si>
  <si>
    <r>
      <t>Строка 3.3</t>
    </r>
    <r>
      <rPr>
        <sz val="12"/>
        <color theme="1"/>
        <rFont val="Times New Roman"/>
        <family val="1"/>
        <charset val="204"/>
      </rPr>
      <t xml:space="preserve"> равна сумме </t>
    </r>
    <r>
      <rPr>
        <sz val="12"/>
        <color rgb="FF0000FF"/>
        <rFont val="Times New Roman"/>
        <family val="1"/>
        <charset val="204"/>
      </rPr>
      <t>строк 3.3.1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3.3.3</t>
    </r>
    <r>
      <rPr>
        <sz val="12"/>
        <color theme="1"/>
        <rFont val="Times New Roman"/>
        <family val="1"/>
        <charset val="204"/>
      </rPr>
      <t>.</t>
    </r>
  </si>
  <si>
    <t>7. В Таблице 3 "Досудебная и судебная защита прав застрахованных лиц по причинам обращений, признанным обоснованными" указывается количество спорных случаев, разрешенных в досудебном и судебном порядке, по причинам обращений, признанных обоснованными.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</si>
  <si>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сроки 1</t>
    </r>
    <r>
      <rPr>
        <sz val="12"/>
        <color theme="1"/>
        <rFont val="Times New Roman"/>
        <family val="1"/>
        <charset val="204"/>
      </rPr>
      <t xml:space="preserve"> графы 3 равно значению </t>
    </r>
    <r>
      <rPr>
        <sz val="12"/>
        <color rgb="FF0000FF"/>
        <rFont val="Times New Roman"/>
        <family val="1"/>
        <charset val="204"/>
      </rPr>
      <t>строки 1.1</t>
    </r>
    <r>
      <rPr>
        <sz val="12"/>
        <color theme="1"/>
        <rFont val="Times New Roman"/>
        <family val="1"/>
        <charset val="204"/>
      </rPr>
      <t xml:space="preserve"> графы 3 Таблицы 2 формы отчетности.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</si>
  <si>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графы 6 равно значению </t>
    </r>
    <r>
      <rPr>
        <sz val="12"/>
        <color rgb="FF0000FF"/>
        <rFont val="Times New Roman"/>
        <family val="1"/>
        <charset val="204"/>
      </rPr>
      <t>строки 3.3.2</t>
    </r>
    <r>
      <rPr>
        <sz val="12"/>
        <color theme="1"/>
        <rFont val="Times New Roman"/>
        <family val="1"/>
        <charset val="204"/>
      </rPr>
      <t xml:space="preserve"> графы 6 Таблицы 2 формы отчетности.</t>
    </r>
  </si>
  <si>
    <r>
      <t>Строка 1</t>
    </r>
    <r>
      <rPr>
        <sz val="12"/>
        <color theme="1"/>
        <rFont val="Times New Roman"/>
        <family val="1"/>
        <charset val="204"/>
      </rPr>
      <t xml:space="preserve"> равна сумме </t>
    </r>
    <r>
      <rPr>
        <sz val="12"/>
        <color rgb="FF0000FF"/>
        <rFont val="Times New Roman"/>
        <family val="1"/>
        <charset val="204"/>
      </rPr>
      <t>строк 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1.9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1.12</t>
    </r>
    <r>
      <rPr>
        <sz val="12"/>
        <color theme="1"/>
        <rFont val="Times New Roman"/>
        <family val="1"/>
        <charset val="204"/>
      </rPr>
      <t>.</t>
    </r>
  </si>
  <si>
    <t>8. В Таблице 4 "Возмещение расходов на оплату оказанной медицинской помощи застрахованным лицам вследствие причинения вреда его здоровью (регрессные иски)" указываются количество регрессных исков и сумма средств, полученных по регрессным искам.</t>
  </si>
  <si>
    <t>В строке 1 указывается количество претензий или исков к лицу, причинившему вред здоровью застрахованного лица, в порядке возмещения расходов на оплату оказанной медицинской помощи страховой медицинской организацией, осуществленных на основании результатов проведения экспертизы качества медицинской помощи, оформленных соответствующим актом.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</si>
  <si>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графы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граф 4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</si>
  <si>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>.</t>
    </r>
  </si>
  <si>
    <t>9. В Таблице 5 "Результаты медико-экономического контроля" указываются количество предъявленных к оплате счетов за оказанную медицинскую помощь по территориальной программе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</si>
  <si>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</si>
  <si>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>.</t>
    </r>
  </si>
  <si>
    <t>10. В Таблице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указываются результаты целевых, плановых и повторных медико-экономических экспертиз.</t>
  </si>
  <si>
    <t>Представляемое количество медико-экономических экспертиз соответствует количеству заполняемых на каждую медико-экономическую экспертизу актов.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</si>
  <si>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</si>
  <si>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</si>
  <si>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5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5.1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5.8</t>
    </r>
    <r>
      <rPr>
        <sz val="12"/>
        <color theme="1"/>
        <rFont val="Times New Roman"/>
        <family val="1"/>
        <charset val="204"/>
      </rPr>
      <t>.</t>
    </r>
  </si>
  <si>
    <t>11. В Таблице 7 "Результаты медико-экономической экспертизы медицинской помощи, оказанной застрахованным лицам за пределами территории субъекта Российской Федерации, в котором выдан полис ОМС" указываются результаты целевых и плановых медико-экономических экспертиз медицинской помощи, оказанной застрахованному лицу за пределами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</si>
  <si>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</si>
  <si>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3.7</t>
    </r>
    <r>
      <rPr>
        <sz val="12"/>
        <color theme="1"/>
        <rFont val="Times New Roman"/>
        <family val="1"/>
        <charset val="204"/>
      </rPr>
      <t>.</t>
    </r>
  </si>
  <si>
    <t>12. В Таблице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указываются результаты целевых, плановых и повторных экспертиз качества медицинской помощи медицинской помощи, оказанной застрахованному лицу на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</si>
  <si>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</si>
  <si>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6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6.1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6.9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6.10</t>
    </r>
    <r>
      <rPr>
        <sz val="12"/>
        <color theme="1"/>
        <rFont val="Times New Roman"/>
        <family val="1"/>
        <charset val="204"/>
      </rPr>
      <t>.</t>
    </r>
  </si>
  <si>
    <t>13. В Таблице 9 "Результаты экспертизы качества медицинской помощи, оказанной застрахованным лицам за пределами территории субъекта Российской Федерации, в котором выдан полис ОМС" указываются результаты целевых и плановых экспертиз качества медицинской помощи, оказанной застрахованному лицу за пределами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</si>
  <si>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4.10</t>
    </r>
    <r>
      <rPr>
        <sz val="12"/>
        <color theme="1"/>
        <rFont val="Times New Roman"/>
        <family val="1"/>
        <charset val="204"/>
      </rPr>
      <t>.</t>
    </r>
  </si>
  <si>
    <t>14. В Таблице 10 "Финансовые результаты контроля объемов, сроков, качества и условий предоставления медицинской помощи по ОМС" указываются финансовые результаты контроля объемов, сроков, качества и условий предоставления медицинской помощи по обязательному медицинскому страхованию, включающие в себя сумму средств, направленных медицинской организацией за оказанную медицинскую помощь, и сумму, не подлежащую к оплате медицинской организацией в результате предъявленных санкций за выявленные нарушения.</t>
  </si>
  <si>
    <t>Данные по суммам финансовых средств приводятся в рублях, с одним знаком после запятой.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</si>
  <si>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</si>
  <si>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5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5.1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5.8</t>
    </r>
    <r>
      <rPr>
        <sz val="12"/>
        <color theme="1"/>
        <rFont val="Times New Roman"/>
        <family val="1"/>
        <charset val="204"/>
      </rPr>
      <t>.</t>
    </r>
  </si>
  <si>
    <t>15. В Таблице 11 "Кадры и их квалификационная характеристика" указывается число специалистов, участвующих в деятельности по обеспечению прав застрахованных лиц, работающих в качестве штатных сотрудников и привлекаемых на договорной основе в территориальные фонды и страховые медицинские организации.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</si>
  <si>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1.1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1.1.3</t>
    </r>
    <r>
      <rPr>
        <sz val="12"/>
        <color theme="1"/>
        <rFont val="Times New Roman"/>
        <family val="1"/>
        <charset val="204"/>
      </rPr>
      <t xml:space="preserve">. Показатели суммы должны быть меньше либо равны </t>
    </r>
    <r>
      <rPr>
        <sz val="12"/>
        <color rgb="FF0000FF"/>
        <rFont val="Times New Roman"/>
        <family val="1"/>
        <charset val="204"/>
      </rPr>
      <t>строке 1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</si>
  <si>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1.1.3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1.1.3.2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</si>
  <si>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>.</t>
    </r>
  </si>
  <si>
    <t>16. В Таблице 12 "Удовлетворенность объемом, доступностью и качеством медицинской помощи по данным опросов" указываются результаты проведенных территориальными фондами и страховыми медицинскими организациями опросов застрахованных лиц по вопросам качества предоставляемой медицинской помощи в рамках программ обязательного медицинского страхования.</t>
  </si>
  <si>
    <t>17. В Таблице 13 "Информирование застрахованных лиц о правах в сфере ОМС" указываются сведения о мероприятиях, проведенных страховыми медицинскими организациями и территориальными фондами по информированию застрахованных лиц о правах в сфере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</si>
  <si>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</si>
  <si>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2.8</t>
    </r>
    <r>
      <rPr>
        <sz val="12"/>
        <color theme="1"/>
        <rFont val="Times New Roman"/>
        <family val="1"/>
        <charset val="204"/>
      </rPr>
      <t>.</t>
    </r>
  </si>
  <si>
    <t>Периодичность</t>
  </si>
  <si>
    <t>Ежемесячно</t>
  </si>
  <si>
    <t>Ежеквартально</t>
  </si>
  <si>
    <t>Ежегодно</t>
  </si>
  <si>
    <t>Таблицы</t>
  </si>
  <si>
    <t>Срок сдачи</t>
  </si>
  <si>
    <t>до 10 февраля</t>
  </si>
  <si>
    <t>до 5 числа</t>
  </si>
  <si>
    <t>1, 5, 6, 8, 10, 12, 13</t>
  </si>
  <si>
    <t>Все, кроме 7 и 9 (меж.терр.)</t>
  </si>
  <si>
    <t>№ строки</t>
  </si>
  <si>
    <t>МЭЭ</t>
  </si>
  <si>
    <t>ЭКМП</t>
  </si>
  <si>
    <t>МЭК</t>
  </si>
  <si>
    <t>Факт (плановая)</t>
  </si>
  <si>
    <t>Факт (целевая)</t>
  </si>
  <si>
    <t>Факт (всего)</t>
  </si>
  <si>
    <t>% выполнения МЭЭ</t>
  </si>
  <si>
    <t>Выполнение объемов</t>
  </si>
  <si>
    <t>% выполнения ЭКМП</t>
  </si>
  <si>
    <t>Регион:</t>
  </si>
  <si>
    <t>Норматив по пр. №36</t>
  </si>
  <si>
    <t>Период:</t>
  </si>
  <si>
    <t>табл.5</t>
  </si>
  <si>
    <t>Выполнение объема экспертиз, всего:</t>
  </si>
  <si>
    <t>табл.6</t>
  </si>
  <si>
    <t>табл.8</t>
  </si>
  <si>
    <t>Приложение N 1</t>
  </si>
  <si>
    <t>Форма</t>
  </si>
  <si>
    <t>Отчетность N ЗПЗ</t>
  </si>
  <si>
    <t>"Организация защиты прав застрахованных лиц в сфере</t>
  </si>
  <si>
    <t>обязательного медицинского страхования"</t>
  </si>
  <si>
    <t>Сумма средств, полученных по искам в порядке регресса (руб.), из них на:</t>
  </si>
  <si>
    <t>Количество счетов, подвергшихся повторному МЭК, всего, в том числе:</t>
  </si>
  <si>
    <t>Сумма возмещения ущерба, причиненного застрахованному лицу, всего (руб.), в том числе по удовлетворенным искам к:</t>
  </si>
  <si>
    <t>медицинской организации, всего, в ом числе с:</t>
  </si>
  <si>
    <t>диспансерного наблюдения (за исключением диспансерного наблюдения несовершеннолетних), из них:</t>
  </si>
  <si>
    <t>Количество проведенных ЭКМП</t>
  </si>
  <si>
    <t>Количество проведенных МЭЭ</t>
  </si>
  <si>
    <t>Количество предъявленных к оплате счетов за оказанную медицинскую помощь, всего, из них:</t>
  </si>
  <si>
    <t>Количество принятых к оплате счетов, всего, из них:</t>
  </si>
  <si>
    <t>«Направление средств, поступивших по результатам
контроля объемов, срока, качества и условий предоставления
медицинской помощи по ОМС»</t>
  </si>
  <si>
    <t>Субъект:</t>
  </si>
  <si>
    <t>Наименование показателя</t>
  </si>
  <si>
    <t>Код строки</t>
  </si>
  <si>
    <t>ИТОГО</t>
  </si>
  <si>
    <t>Средства, поступившие по результатам контроля всего, из
них:</t>
  </si>
  <si>
    <t>направлено на формирование НСЗ территориального фонда
ОМС в соответствии с частью 6(2) статьи 26 Федерального
закона от 29.10.2010 №326-ФЗ, в т.ч.:</t>
  </si>
  <si>
    <t>на дополнительное профессиональное образование
медицинских работников по программам повышения
квалификации</t>
  </si>
  <si>
    <t>на приобретение медицинского оборудования</t>
  </si>
  <si>
    <t>на ремонт медицинского оборудования</t>
  </si>
  <si>
    <t>направлено на восстановление целевых средств</t>
  </si>
  <si>
    <t>направлено на формирование собственных средств, в т.ч.:</t>
  </si>
  <si>
    <t>на организацию и проведение контроля, включая:</t>
  </si>
  <si>
    <t>оплату труда экспертов качества медицинской помощи,
не являющихся сотрудниками</t>
  </si>
  <si>
    <t>обучение специалистов, занятых в организации и
проведении контроля, в т.ч.</t>
  </si>
  <si>
    <t>обучение экспертов качества медицинской помощи</t>
  </si>
  <si>
    <t>Принято (ед.)</t>
  </si>
  <si>
    <t>с учетом данных МЭК ТФОМС</t>
  </si>
  <si>
    <t>проверки:</t>
  </si>
  <si>
    <t>графа</t>
  </si>
  <si>
    <t>строка</t>
  </si>
  <si>
    <t>7=8+9</t>
  </si>
  <si>
    <t>1=2+4+5</t>
  </si>
  <si>
    <t>3=3.1+3.2+3.3+3.4+3.5+3.6+3.7+3.8+3.9+3.10+3.11+3.12</t>
  </si>
  <si>
    <t>4=4.1+4.2+4.3+4.4+4.5+4.6+4.7+4.8+4.9+4.10+4.11+4.12+4.13</t>
  </si>
  <si>
    <t>общие итоги</t>
  </si>
  <si>
    <t>графа 5</t>
  </si>
  <si>
    <t>графа 6</t>
  </si>
  <si>
    <t>графа 7</t>
  </si>
  <si>
    <t>графа 8</t>
  </si>
  <si>
    <t>графа 9</t>
  </si>
  <si>
    <t>графа 10</t>
  </si>
  <si>
    <t>графа 11</t>
  </si>
  <si>
    <t>гр.5 стр.1.1+ гр.6 стр.3.2 &gt;= табл.1 гр.7 стр.3</t>
  </si>
  <si>
    <t>6=7+8+9+ 10+11</t>
  </si>
  <si>
    <t>проверка строк:    2=2.1+2.2    3=3.1+3.2      
3.3=3.3.1+ 3.3.2+3.3.3    
4=4.1+4.2+4.3           
 проверка сумм по 4.1, 4.2, 4.3</t>
  </si>
  <si>
    <t>гр.5 стр.1= табл.2 гр.5 стр.1.1</t>
  </si>
  <si>
    <t>гр.6 стр.1= табл.2 гр.6 стр.3.3.2</t>
  </si>
  <si>
    <t>1=1.1+1.2+1.3+1.4+1.5+1.6+1.7+1.8+1.9+1.10+1.11+1.12</t>
  </si>
  <si>
    <t xml:space="preserve">проверка строк: </t>
  </si>
  <si>
    <t>строка 2=2.1+2.2+2.3</t>
  </si>
  <si>
    <t>формулы проверки по строкам: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</si>
  <si>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</si>
  <si>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</si>
  <si>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</si>
  <si>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</si>
  <si>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</si>
  <si>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</si>
  <si>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</si>
  <si>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</si>
  <si>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</si>
  <si>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</si>
  <si>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</si>
  <si>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</si>
  <si>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</si>
  <si>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</si>
  <si>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</si>
  <si>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</si>
  <si>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</si>
  <si>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</si>
  <si>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</si>
  <si>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</si>
  <si>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</si>
  <si>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3=4+5+7+8</t>
  </si>
  <si>
    <t>10=11+12+13+15</t>
  </si>
  <si>
    <t>17=18+19+20+21</t>
  </si>
  <si>
    <t>1=4+5</t>
  </si>
  <si>
    <t>разница:</t>
  </si>
  <si>
    <t>2=2.1+2.2+2.3</t>
  </si>
  <si>
    <t>4=4.1+4.2+4.3+4.4+4.5+4.6</t>
  </si>
  <si>
    <t>Проверки:</t>
  </si>
  <si>
    <t>гр.5&gt;=гр.6</t>
  </si>
  <si>
    <t>Гр.5</t>
  </si>
  <si>
    <t>Гр.6</t>
  </si>
  <si>
    <t>стр.3=3.1+3.2+3.3</t>
  </si>
  <si>
    <t>стр.4=4.1+4.2+4.3</t>
  </si>
  <si>
    <t>стр.5=5.1+5.2+5.3</t>
  </si>
  <si>
    <t>стр.6=6.1+6.2+6.3</t>
  </si>
  <si>
    <t>5.6&gt;=5.6.1+5.6.2+5.6.3</t>
  </si>
  <si>
    <t>2&gt;=2.1+2.2+2.3</t>
  </si>
  <si>
    <t>3=3.1+3.2+3.3</t>
  </si>
  <si>
    <t>5=5.1+5.2+5.3</t>
  </si>
  <si>
    <t>строка 2&gt;=2.1+2.2+2.3+2.4</t>
  </si>
  <si>
    <t>6=6.1+6.2+6.3+6.4+6.5+6.6</t>
  </si>
  <si>
    <t>строка 4=4.1+4.2+4.3+4.4</t>
  </si>
  <si>
    <t xml:space="preserve">  </t>
  </si>
  <si>
    <t>x</t>
  </si>
  <si>
    <t>2=3+4+5</t>
  </si>
  <si>
    <t>4=4.1+4.2+4.3+4.4</t>
  </si>
  <si>
    <t>5=сумма 5.1-5.8</t>
  </si>
  <si>
    <t>5.2&gt;=5.2.1+5.2.2+5.2.3</t>
  </si>
  <si>
    <t>5.3&gt;=5.3.1+5.3.2+5.3.3</t>
  </si>
  <si>
    <t>5.4&gt;=5.4.1+5.4.2+5.4.3</t>
  </si>
  <si>
    <t>5.5&gt;=5.5.1+5.5.2+5.5.3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</si>
</sst>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##\ ###\ ###\ ##0.00"/>
    <numFmt numFmtId="166" formatCode="###\ ###\ ###\ ##0"/>
    <numFmt numFmtId="167" formatCode="###\ ###\ ###\ ##0.0"/>
    <numFmt numFmtId="168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9"/>
      <name val="Arial Cyr"/>
      <charset val="204"/>
    </font>
    <font>
      <sz val="9"/>
      <name val="Times New Roman"/>
      <family val="1"/>
      <charset val="204"/>
    </font>
    <font>
      <sz val="8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7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Calibri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  <xf numFmtId="0" fontId="21" fillId="0" borderId="0"/>
    <xf numFmtId="0" fontId="22" fillId="0" borderId="0"/>
  </cellStyleXfs>
  <cellXfs count="104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0" fillId="0" borderId="1" xfId="0" applyBorder="1"/>
    <xf numFmtId="0" fontId="0" fillId="3" borderId="1" xfId="0" applyFill="1" applyBorder="1"/>
    <xf numFmtId="0" fontId="8" fillId="0" borderId="0" xfId="0" applyFont="1" applyAlignment="1">
      <alignment horizontal="center"/>
    </xf>
    <xf numFmtId="164" fontId="9" fillId="4" borderId="7" xfId="0" applyNumberFormat="1" applyFont="1" applyFill="1" applyBorder="1" applyAlignment="1">
      <alignment horizontal="center"/>
    </xf>
    <xf numFmtId="49" fontId="0" fillId="0" borderId="5" xfId="0" applyNumberFormat="1" applyBorder="1"/>
    <xf numFmtId="49" fontId="0" fillId="0" borderId="1" xfId="0" applyNumberFormat="1" applyBorder="1"/>
    <xf numFmtId="0" fontId="9" fillId="0" borderId="1" xfId="0" applyFont="1" applyBorder="1"/>
    <xf numFmtId="4" fontId="7" fillId="0" borderId="1" xfId="0" applyNumberFormat="1" applyFont="1" applyBorder="1"/>
    <xf numFmtId="164" fontId="6" fillId="2" borderId="1" xfId="1" applyNumberFormat="1" applyFont="1" applyFill="1" applyBorder="1"/>
    <xf numFmtId="0" fontId="0" fillId="0" borderId="7" xfId="0" applyBorder="1"/>
    <xf numFmtId="164" fontId="9" fillId="4" borderId="1" xfId="0" applyNumberFormat="1" applyFont="1" applyFill="1" applyBorder="1" applyAlignment="1">
      <alignment horizontal="center"/>
    </xf>
    <xf numFmtId="49" fontId="10" fillId="0" borderId="1" xfId="4" applyNumberFormat="1" applyFont="1" applyBorder="1" applyAlignment="1">
      <alignment horizontal="center" wrapText="1"/>
    </xf>
    <xf numFmtId="4" fontId="12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9" fillId="0" borderId="5" xfId="0" applyFont="1" applyBorder="1"/>
    <xf numFmtId="49" fontId="10" fillId="0" borderId="5" xfId="4" applyNumberFormat="1" applyFont="1" applyBorder="1" applyAlignment="1">
      <alignment horizontal="center" wrapText="1"/>
    </xf>
    <xf numFmtId="4" fontId="12" fillId="0" borderId="5" xfId="0" applyNumberFormat="1" applyFont="1" applyBorder="1"/>
    <xf numFmtId="0" fontId="13" fillId="0" borderId="7" xfId="0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14" xfId="0" applyBorder="1"/>
    <xf numFmtId="0" fontId="0" fillId="0" borderId="11" xfId="0" applyBorder="1"/>
    <xf numFmtId="0" fontId="0" fillId="4" borderId="10" xfId="0" applyFill="1" applyBorder="1"/>
    <xf numFmtId="0" fontId="0" fillId="4" borderId="15" xfId="0" applyFill="1" applyBorder="1"/>
    <xf numFmtId="0" fontId="0" fillId="4" borderId="13" xfId="0" applyFill="1" applyBorder="1"/>
    <xf numFmtId="0" fontId="0" fillId="4" borderId="12" xfId="0" applyFill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14" fillId="0" borderId="0" xfId="0" applyFont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49" fontId="0" fillId="6" borderId="9" xfId="0" applyNumberFormat="1" applyFill="1" applyBorder="1"/>
    <xf numFmtId="49" fontId="10" fillId="6" borderId="9" xfId="0" applyNumberFormat="1" applyFont="1" applyFill="1" applyBorder="1" applyAlignment="1">
      <alignment horizontal="center" wrapText="1"/>
    </xf>
    <xf numFmtId="4" fontId="2" fillId="6" borderId="9" xfId="0" applyNumberFormat="1" applyFont="1" applyFill="1" applyBorder="1"/>
    <xf numFmtId="4" fontId="7" fillId="6" borderId="9" xfId="0" applyNumberFormat="1" applyFont="1" applyFill="1" applyBorder="1"/>
    <xf numFmtId="0" fontId="0" fillId="7" borderId="0" xfId="0" applyFill="1"/>
    <xf numFmtId="0" fontId="15" fillId="0" borderId="0" xfId="0" applyFont="1"/>
    <xf numFmtId="0" fontId="15" fillId="0" borderId="0" xfId="0" applyFont="1" applyAlignment="1">
      <alignment wrapText="1"/>
    </xf>
    <xf numFmtId="166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3" fillId="0" borderId="0" xfId="0" applyFont="1"/>
    <xf numFmtId="166" fontId="17" fillId="5" borderId="0" xfId="0" applyNumberFormat="1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1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66" fontId="16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168" fontId="0" fillId="0" borderId="0" xfId="0" applyNumberFormat="1"/>
    <xf numFmtId="167" fontId="16" fillId="5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0" xfId="0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7">
    <cellStyle name="Обычный" xfId="0" builtinId="0"/>
    <cellStyle name="Обычный 2" xfId="5"/>
    <cellStyle name="Обычный 3" xfId="2"/>
    <cellStyle name="Обычный 3 2" xfId="3"/>
    <cellStyle name="Обычный 4" xfId="6"/>
    <cellStyle name="Обычный_новая чистая ПГ  2012 г" xfId="4"/>
    <cellStyle name="Процентный" xfId="1" builtinId="5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48;&#1045;&#1052;&#1053;&#1040;&#1071;/&#1054;&#1058;&#1063;&#1045;&#1058;&#1067;%20144/12%20&#1044;&#1077;&#1082;&#1072;&#1073;&#1088;&#1100;%202021/04.2021/4&#1084;2021_&#1047;&#1055;&#1047;_&#1057;&#1042;&#1054;&#1044;.0ls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"/>
      <sheetName val="Табл.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" sqref="B2"/>
    </sheetView>
  </sheetViews>
  <sheetFormatPr defaultRowHeight="15" x14ac:dyDescent="0.25"/>
  <cols>
    <col min="1" max="1" width="17.42578125" customWidth="1"/>
    <col min="2" max="2" width="35.42578125" customWidth="1"/>
    <col min="3" max="3" width="14" bestFit="1" customWidth="1"/>
  </cols>
  <sheetData>
    <row r="1" spans="1:3" x14ac:dyDescent="0.25">
      <c r="A1" s="9" t="s">
        <v>578</v>
      </c>
      <c r="B1" s="9" t="s">
        <v>582</v>
      </c>
      <c r="C1" s="9" t="s">
        <v>583</v>
      </c>
    </row>
    <row r="2" spans="1:3" ht="19.5" customHeight="1" x14ac:dyDescent="0.25">
      <c r="A2" s="8" t="s">
        <v>579</v>
      </c>
      <c r="B2" s="8" t="s">
        <v>586</v>
      </c>
      <c r="C2" s="8" t="s">
        <v>585</v>
      </c>
    </row>
    <row r="3" spans="1:3" ht="19.5" customHeight="1" x14ac:dyDescent="0.25">
      <c r="A3" s="8" t="s">
        <v>580</v>
      </c>
      <c r="B3" s="8" t="s">
        <v>587</v>
      </c>
      <c r="C3" s="8" t="s">
        <v>585</v>
      </c>
    </row>
    <row r="4" spans="1:3" ht="19.5" customHeight="1" x14ac:dyDescent="0.25">
      <c r="A4" s="8" t="s">
        <v>581</v>
      </c>
      <c r="B4" s="8" t="s">
        <v>587</v>
      </c>
      <c r="C4" s="8" t="s">
        <v>584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zoomScale="93" zoomScaleNormal="93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6" sqref="H16"/>
    </sheetView>
  </sheetViews>
  <sheetFormatPr defaultRowHeight="15" x14ac:dyDescent="0.25"/>
  <cols>
    <col min="1" max="1" width="85.42578125" customWidth="1"/>
    <col min="2" max="2" width="9.7109375" customWidth="1"/>
    <col min="3" max="3" width="9.42578125" bestFit="1" customWidth="1"/>
    <col min="5" max="5" width="9.42578125" bestFit="1" customWidth="1"/>
    <col min="8" max="8" width="9.42578125" bestFit="1" customWidth="1"/>
    <col min="10" max="12" width="9.42578125" bestFit="1" customWidth="1"/>
    <col min="15" max="15" width="9.42578125" bestFit="1" customWidth="1"/>
  </cols>
  <sheetData>
    <row r="1" spans="1:48" ht="15.75" x14ac:dyDescent="0.25">
      <c r="W1" s="1" t="s">
        <v>325</v>
      </c>
    </row>
    <row r="2" spans="1:48" ht="15.75" x14ac:dyDescent="0.25">
      <c r="A2" s="2"/>
    </row>
    <row r="3" spans="1:48" ht="15.75" x14ac:dyDescent="0.25">
      <c r="A3" s="90" t="s">
        <v>326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48" ht="15.75" x14ac:dyDescent="0.25">
      <c r="A4" s="90" t="s">
        <v>327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48" ht="15.75" x14ac:dyDescent="0.25">
      <c r="A5" s="90" t="s">
        <v>328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7" spans="1:48" ht="15.75" x14ac:dyDescent="0.25">
      <c r="A7" s="91" t="s">
        <v>329</v>
      </c>
      <c r="B7" s="91" t="s">
        <v>3</v>
      </c>
      <c r="C7" s="91" t="s">
        <v>330</v>
      </c>
      <c r="D7" s="91"/>
      <c r="E7" s="91"/>
      <c r="F7" s="91"/>
      <c r="G7" s="91"/>
      <c r="H7" s="91"/>
      <c r="I7" s="91"/>
      <c r="J7" s="91" t="s">
        <v>331</v>
      </c>
      <c r="K7" s="91"/>
      <c r="L7" s="91"/>
      <c r="M7" s="91"/>
      <c r="N7" s="91"/>
      <c r="O7" s="91"/>
      <c r="P7" s="91"/>
      <c r="Q7" s="91" t="s">
        <v>332</v>
      </c>
      <c r="R7" s="91"/>
      <c r="S7" s="91"/>
      <c r="T7" s="91"/>
      <c r="U7" s="91"/>
      <c r="V7" s="91"/>
      <c r="W7" s="91"/>
    </row>
    <row r="8" spans="1:48" ht="15.75" x14ac:dyDescent="0.25">
      <c r="A8" s="91"/>
      <c r="B8" s="91"/>
      <c r="C8" s="91" t="s">
        <v>8</v>
      </c>
      <c r="D8" s="91" t="s">
        <v>230</v>
      </c>
      <c r="E8" s="91"/>
      <c r="F8" s="91"/>
      <c r="G8" s="91"/>
      <c r="H8" s="91"/>
      <c r="I8" s="91"/>
      <c r="J8" s="91" t="s">
        <v>8</v>
      </c>
      <c r="K8" s="91" t="s">
        <v>230</v>
      </c>
      <c r="L8" s="91"/>
      <c r="M8" s="91"/>
      <c r="N8" s="91"/>
      <c r="O8" s="91"/>
      <c r="P8" s="91"/>
      <c r="Q8" s="91" t="s">
        <v>8</v>
      </c>
      <c r="R8" s="91" t="s">
        <v>230</v>
      </c>
      <c r="S8" s="91"/>
      <c r="T8" s="91"/>
      <c r="U8" s="91"/>
      <c r="V8" s="91"/>
      <c r="W8" s="91"/>
    </row>
    <row r="9" spans="1:48" ht="78.75" x14ac:dyDescent="0.25">
      <c r="A9" s="91"/>
      <c r="B9" s="91"/>
      <c r="C9" s="91"/>
      <c r="D9" s="36" t="s">
        <v>231</v>
      </c>
      <c r="E9" s="36" t="s">
        <v>232</v>
      </c>
      <c r="F9" s="36" t="s">
        <v>233</v>
      </c>
      <c r="G9" s="36" t="s">
        <v>234</v>
      </c>
      <c r="H9" s="36" t="s">
        <v>235</v>
      </c>
      <c r="I9" s="36" t="s">
        <v>234</v>
      </c>
      <c r="J9" s="91"/>
      <c r="K9" s="36" t="s">
        <v>231</v>
      </c>
      <c r="L9" s="36" t="s">
        <v>232</v>
      </c>
      <c r="M9" s="36" t="s">
        <v>233</v>
      </c>
      <c r="N9" s="36" t="s">
        <v>234</v>
      </c>
      <c r="O9" s="36" t="s">
        <v>235</v>
      </c>
      <c r="P9" s="36" t="s">
        <v>234</v>
      </c>
      <c r="Q9" s="91"/>
      <c r="R9" s="36" t="s">
        <v>231</v>
      </c>
      <c r="S9" s="36" t="s">
        <v>232</v>
      </c>
      <c r="T9" s="36" t="s">
        <v>233</v>
      </c>
      <c r="U9" s="36" t="s">
        <v>234</v>
      </c>
      <c r="V9" s="36" t="s">
        <v>235</v>
      </c>
      <c r="W9" s="36" t="s">
        <v>234</v>
      </c>
      <c r="AT9" s="55" t="s">
        <v>638</v>
      </c>
      <c r="AU9" s="55" t="s">
        <v>638</v>
      </c>
      <c r="AV9" s="55" t="s">
        <v>638</v>
      </c>
    </row>
    <row r="10" spans="1:48" ht="15.75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  <c r="Q10" s="36">
        <v>17</v>
      </c>
      <c r="R10" s="36">
        <v>18</v>
      </c>
      <c r="S10" s="36">
        <v>19</v>
      </c>
      <c r="T10" s="36">
        <v>20</v>
      </c>
      <c r="U10" s="36">
        <v>21</v>
      </c>
      <c r="V10" s="36">
        <v>22</v>
      </c>
      <c r="W10" s="36">
        <v>23</v>
      </c>
      <c r="X10" s="55" t="s">
        <v>660</v>
      </c>
      <c r="Y10" s="55" t="s">
        <v>661</v>
      </c>
      <c r="Z10" s="55" t="s">
        <v>662</v>
      </c>
      <c r="AA10" s="55" t="s">
        <v>663</v>
      </c>
      <c r="AB10" s="55" t="s">
        <v>664</v>
      </c>
      <c r="AC10" s="55" t="s">
        <v>665</v>
      </c>
      <c r="AD10" s="55" t="s">
        <v>666</v>
      </c>
      <c r="AE10" s="55" t="s">
        <v>667</v>
      </c>
      <c r="AF10" s="55" t="s">
        <v>668</v>
      </c>
      <c r="AG10" s="55" t="s">
        <v>669</v>
      </c>
      <c r="AH10" s="55" t="s">
        <v>670</v>
      </c>
      <c r="AI10" s="55" t="s">
        <v>671</v>
      </c>
      <c r="AJ10" s="55" t="s">
        <v>672</v>
      </c>
      <c r="AK10" s="55" t="s">
        <v>673</v>
      </c>
      <c r="AL10" s="55" t="s">
        <v>674</v>
      </c>
      <c r="AM10" s="55" t="s">
        <v>675</v>
      </c>
      <c r="AN10" s="55" t="s">
        <v>676</v>
      </c>
      <c r="AO10" s="55" t="s">
        <v>677</v>
      </c>
      <c r="AP10" s="55" t="s">
        <v>678</v>
      </c>
      <c r="AQ10" s="55" t="s">
        <v>679</v>
      </c>
      <c r="AR10" s="55" t="s">
        <v>680</v>
      </c>
      <c r="AS10" s="55" t="s">
        <v>681</v>
      </c>
      <c r="AT10" s="55" t="s">
        <v>682</v>
      </c>
      <c r="AU10" s="55" t="s">
        <v>683</v>
      </c>
      <c r="AV10" s="55" t="s">
        <v>684</v>
      </c>
    </row>
    <row r="11" spans="1:48" ht="15.75" x14ac:dyDescent="0.25">
      <c r="A11" s="37" t="s">
        <v>615</v>
      </c>
      <c r="B11" s="38" t="s">
        <v>298</v>
      </c>
      <c r="C11" s="57">
        <v>113518</v>
      </c>
      <c r="D11" s="57">
        <v>5006</v>
      </c>
      <c r="E11" s="57">
        <v>60884</v>
      </c>
      <c r="F11" s="57">
        <v>15232</v>
      </c>
      <c r="G11" s="57">
        <v>0</v>
      </c>
      <c r="H11" s="57">
        <v>32396</v>
      </c>
      <c r="I11" s="57">
        <v>4844</v>
      </c>
      <c r="J11" s="57">
        <v>38224</v>
      </c>
      <c r="K11" s="57">
        <v>2411</v>
      </c>
      <c r="L11" s="57">
        <v>21808</v>
      </c>
      <c r="M11" s="57">
        <v>3015</v>
      </c>
      <c r="N11" s="57">
        <v>0</v>
      </c>
      <c r="O11" s="57">
        <v>10990</v>
      </c>
      <c r="P11" s="57">
        <v>224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AT11" t="b">
        <f>C11=D11+E11+F11+H11</f>
        <v>1</v>
      </c>
      <c r="AU11" t="b">
        <f>J11=K11+L11+M11+O11</f>
        <v>1</v>
      </c>
      <c r="AV11" t="b">
        <f>Q11=R11+S11+T11+V11</f>
        <v>1</v>
      </c>
    </row>
    <row r="12" spans="1:48" ht="15.75" x14ac:dyDescent="0.25">
      <c r="A12" s="37" t="s">
        <v>359</v>
      </c>
      <c r="B12" s="38" t="s">
        <v>299</v>
      </c>
      <c r="C12" s="57">
        <v>113518</v>
      </c>
      <c r="D12" s="57">
        <v>5006</v>
      </c>
      <c r="E12" s="57">
        <v>60884</v>
      </c>
      <c r="F12" s="57">
        <v>15232</v>
      </c>
      <c r="G12" s="57">
        <v>0</v>
      </c>
      <c r="H12" s="57">
        <v>32396</v>
      </c>
      <c r="I12" s="57">
        <v>4844</v>
      </c>
      <c r="J12" s="57">
        <v>38224</v>
      </c>
      <c r="K12" s="57">
        <v>2411</v>
      </c>
      <c r="L12" s="57">
        <v>21808</v>
      </c>
      <c r="M12" s="57">
        <v>3015</v>
      </c>
      <c r="N12" s="57">
        <v>0</v>
      </c>
      <c r="O12" s="57">
        <v>10990</v>
      </c>
      <c r="P12" s="57">
        <v>224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5" t="s">
        <v>701</v>
      </c>
      <c r="Y12" t="b">
        <f>C12&gt;=SUM(C13,C14,C19,C20,C24)</f>
        <v>1</v>
      </c>
      <c r="Z12" t="b">
        <f t="shared" ref="Z12:AR12" si="0">D12&gt;=SUM(D13,D14,D19,D20,D24)</f>
        <v>1</v>
      </c>
      <c r="AA12" t="b">
        <f t="shared" si="0"/>
        <v>1</v>
      </c>
      <c r="AB12" t="b">
        <f t="shared" si="0"/>
        <v>1</v>
      </c>
      <c r="AC12" t="b">
        <f t="shared" si="0"/>
        <v>1</v>
      </c>
      <c r="AD12" t="b">
        <f t="shared" si="0"/>
        <v>1</v>
      </c>
      <c r="AE12" t="b">
        <f t="shared" si="0"/>
        <v>1</v>
      </c>
      <c r="AF12" t="b">
        <f t="shared" si="0"/>
        <v>1</v>
      </c>
      <c r="AG12" t="b">
        <f t="shared" si="0"/>
        <v>1</v>
      </c>
      <c r="AH12" t="b">
        <f t="shared" si="0"/>
        <v>1</v>
      </c>
      <c r="AI12" t="b">
        <f t="shared" si="0"/>
        <v>1</v>
      </c>
      <c r="AJ12" t="b">
        <f t="shared" si="0"/>
        <v>1</v>
      </c>
      <c r="AK12" t="b">
        <f t="shared" si="0"/>
        <v>1</v>
      </c>
      <c r="AL12" t="b">
        <f t="shared" si="0"/>
        <v>1</v>
      </c>
      <c r="AM12" t="b">
        <f t="shared" si="0"/>
        <v>1</v>
      </c>
      <c r="AN12" t="b">
        <f t="shared" si="0"/>
        <v>1</v>
      </c>
      <c r="AO12" t="b">
        <f t="shared" si="0"/>
        <v>1</v>
      </c>
      <c r="AP12" t="b">
        <f t="shared" si="0"/>
        <v>1</v>
      </c>
      <c r="AQ12" t="b">
        <f t="shared" si="0"/>
        <v>1</v>
      </c>
      <c r="AR12" t="b">
        <f t="shared" si="0"/>
        <v>1</v>
      </c>
      <c r="AS12" t="b">
        <f>W12&gt;=SUM(W13,W14,W19,W20,W24)</f>
        <v>1</v>
      </c>
      <c r="AT12" t="b">
        <f t="shared" ref="AT12:AT75" si="1">C12=D12+E12+F12+H12</f>
        <v>1</v>
      </c>
      <c r="AU12" t="b">
        <f t="shared" ref="AU12:AU75" si="2">J12=K12+L12+M12+O12</f>
        <v>1</v>
      </c>
      <c r="AV12" t="b">
        <f t="shared" ref="AV12:AV75" si="3">Q12=R12+S12+T12+V12</f>
        <v>1</v>
      </c>
    </row>
    <row r="13" spans="1:48" ht="15.75" x14ac:dyDescent="0.25">
      <c r="A13" s="37" t="s">
        <v>268</v>
      </c>
      <c r="B13" s="38" t="s">
        <v>146</v>
      </c>
      <c r="C13" s="57">
        <v>317</v>
      </c>
      <c r="D13" s="57">
        <v>0</v>
      </c>
      <c r="E13" s="57">
        <v>219</v>
      </c>
      <c r="F13" s="57">
        <v>0</v>
      </c>
      <c r="G13" s="57">
        <v>0</v>
      </c>
      <c r="H13" s="57">
        <v>98</v>
      </c>
      <c r="I13" s="57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AT13" t="b">
        <f t="shared" si="1"/>
        <v>1</v>
      </c>
      <c r="AU13" t="b">
        <f t="shared" si="2"/>
        <v>1</v>
      </c>
      <c r="AV13" t="b">
        <f t="shared" si="3"/>
        <v>1</v>
      </c>
    </row>
    <row r="14" spans="1:48" ht="31.5" x14ac:dyDescent="0.25">
      <c r="A14" s="37" t="s">
        <v>333</v>
      </c>
      <c r="B14" s="38" t="s">
        <v>147</v>
      </c>
      <c r="C14" s="57">
        <v>267</v>
      </c>
      <c r="D14" s="57">
        <v>20</v>
      </c>
      <c r="E14" s="57">
        <v>58</v>
      </c>
      <c r="F14" s="57">
        <v>15</v>
      </c>
      <c r="G14" s="57">
        <v>0</v>
      </c>
      <c r="H14" s="57">
        <v>174</v>
      </c>
      <c r="I14" s="57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5"/>
      <c r="AT14" t="b">
        <f t="shared" si="1"/>
        <v>1</v>
      </c>
      <c r="AU14" t="b">
        <f t="shared" si="2"/>
        <v>1</v>
      </c>
      <c r="AV14" t="b">
        <f t="shared" si="3"/>
        <v>1</v>
      </c>
    </row>
    <row r="15" spans="1:48" ht="15.75" x14ac:dyDescent="0.25">
      <c r="A15" s="37" t="s">
        <v>236</v>
      </c>
      <c r="B15" s="38" t="s">
        <v>249</v>
      </c>
      <c r="C15" s="57">
        <v>16</v>
      </c>
      <c r="D15" s="57">
        <v>0</v>
      </c>
      <c r="E15" s="57">
        <v>1</v>
      </c>
      <c r="F15" s="57">
        <v>15</v>
      </c>
      <c r="G15" s="57">
        <v>0</v>
      </c>
      <c r="H15" s="57">
        <v>0</v>
      </c>
      <c r="I15" s="57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AT15" t="b">
        <f t="shared" si="1"/>
        <v>1</v>
      </c>
      <c r="AU15" t="b">
        <f t="shared" si="2"/>
        <v>1</v>
      </c>
      <c r="AV15" t="b">
        <f t="shared" si="3"/>
        <v>1</v>
      </c>
    </row>
    <row r="16" spans="1:48" ht="15.75" x14ac:dyDescent="0.25">
      <c r="A16" s="37" t="s">
        <v>270</v>
      </c>
      <c r="B16" s="38" t="s">
        <v>300</v>
      </c>
      <c r="C16" s="57">
        <v>20</v>
      </c>
      <c r="D16" s="57">
        <v>0</v>
      </c>
      <c r="E16" s="57">
        <v>7</v>
      </c>
      <c r="F16" s="57">
        <v>0</v>
      </c>
      <c r="G16" s="57">
        <v>0</v>
      </c>
      <c r="H16" s="57">
        <v>13</v>
      </c>
      <c r="I16" s="57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AT16" t="b">
        <f t="shared" si="1"/>
        <v>1</v>
      </c>
      <c r="AU16" t="b">
        <f t="shared" si="2"/>
        <v>1</v>
      </c>
      <c r="AV16" t="b">
        <f t="shared" si="3"/>
        <v>1</v>
      </c>
    </row>
    <row r="17" spans="1:48" ht="15.75" x14ac:dyDescent="0.25">
      <c r="A17" s="37" t="s">
        <v>271</v>
      </c>
      <c r="B17" s="38" t="s">
        <v>301</v>
      </c>
      <c r="C17" s="57">
        <v>0</v>
      </c>
      <c r="D17" s="58">
        <v>0</v>
      </c>
      <c r="E17" s="58">
        <v>0</v>
      </c>
      <c r="F17" s="57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AT17" t="b">
        <f t="shared" si="1"/>
        <v>1</v>
      </c>
      <c r="AU17" t="b">
        <f t="shared" si="2"/>
        <v>1</v>
      </c>
      <c r="AV17" t="b">
        <f t="shared" si="3"/>
        <v>1</v>
      </c>
    </row>
    <row r="18" spans="1:48" ht="15.75" x14ac:dyDescent="0.25">
      <c r="A18" s="37" t="s">
        <v>25</v>
      </c>
      <c r="B18" s="38" t="s">
        <v>302</v>
      </c>
      <c r="C18" s="57">
        <v>27</v>
      </c>
      <c r="D18" s="57">
        <v>0</v>
      </c>
      <c r="E18" s="57">
        <v>6</v>
      </c>
      <c r="F18" s="57">
        <v>0</v>
      </c>
      <c r="G18" s="57">
        <v>0</v>
      </c>
      <c r="H18" s="57">
        <v>21</v>
      </c>
      <c r="I18" s="57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AT18" t="b">
        <f t="shared" si="1"/>
        <v>1</v>
      </c>
      <c r="AU18" t="b">
        <f t="shared" si="2"/>
        <v>1</v>
      </c>
      <c r="AV18" t="b">
        <f t="shared" si="3"/>
        <v>1</v>
      </c>
    </row>
    <row r="19" spans="1:48" ht="31.5" x14ac:dyDescent="0.25">
      <c r="A19" s="37" t="s">
        <v>334</v>
      </c>
      <c r="B19" s="38" t="s">
        <v>223</v>
      </c>
      <c r="C19" s="57">
        <v>1374</v>
      </c>
      <c r="D19" s="57">
        <v>30</v>
      </c>
      <c r="E19" s="57">
        <v>26</v>
      </c>
      <c r="F19" s="57">
        <v>990</v>
      </c>
      <c r="G19" s="57">
        <v>0</v>
      </c>
      <c r="H19" s="57">
        <v>328</v>
      </c>
      <c r="I19" s="57">
        <v>2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AT19" t="b">
        <f t="shared" si="1"/>
        <v>1</v>
      </c>
      <c r="AU19" t="b">
        <f t="shared" si="2"/>
        <v>1</v>
      </c>
      <c r="AV19" t="b">
        <f t="shared" si="3"/>
        <v>1</v>
      </c>
    </row>
    <row r="20" spans="1:48" ht="15.75" x14ac:dyDescent="0.25">
      <c r="A20" s="37" t="s">
        <v>335</v>
      </c>
      <c r="B20" s="38" t="s">
        <v>303</v>
      </c>
      <c r="C20" s="57">
        <v>3092</v>
      </c>
      <c r="D20" s="57">
        <v>75</v>
      </c>
      <c r="E20" s="57">
        <v>97</v>
      </c>
      <c r="F20" s="57">
        <v>0</v>
      </c>
      <c r="G20" s="57">
        <v>0</v>
      </c>
      <c r="H20" s="57">
        <v>2920</v>
      </c>
      <c r="I20" s="57">
        <v>49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AT20" t="b">
        <f t="shared" si="1"/>
        <v>1</v>
      </c>
      <c r="AU20" t="b">
        <f t="shared" si="2"/>
        <v>1</v>
      </c>
      <c r="AV20" t="b">
        <f t="shared" si="3"/>
        <v>1</v>
      </c>
    </row>
    <row r="21" spans="1:48" ht="15.75" x14ac:dyDescent="0.25">
      <c r="A21" s="37" t="s">
        <v>336</v>
      </c>
      <c r="B21" s="38" t="s">
        <v>304</v>
      </c>
      <c r="C21" s="57">
        <v>110</v>
      </c>
      <c r="D21" s="57">
        <v>5</v>
      </c>
      <c r="E21" s="57">
        <v>3</v>
      </c>
      <c r="F21" s="57">
        <v>0</v>
      </c>
      <c r="G21" s="57">
        <v>0</v>
      </c>
      <c r="H21" s="57">
        <v>102</v>
      </c>
      <c r="I21" s="57">
        <v>32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AT21" t="b">
        <f t="shared" si="1"/>
        <v>1</v>
      </c>
      <c r="AU21" t="b">
        <f t="shared" si="2"/>
        <v>1</v>
      </c>
      <c r="AV21" t="b">
        <f t="shared" si="3"/>
        <v>1</v>
      </c>
    </row>
    <row r="22" spans="1:48" ht="15.75" x14ac:dyDescent="0.25">
      <c r="A22" s="37" t="s">
        <v>337</v>
      </c>
      <c r="B22" s="38" t="s">
        <v>364</v>
      </c>
      <c r="C22" s="57">
        <v>401</v>
      </c>
      <c r="D22" s="57">
        <v>1</v>
      </c>
      <c r="E22" s="57">
        <v>2</v>
      </c>
      <c r="F22" s="57">
        <v>0</v>
      </c>
      <c r="G22" s="57">
        <v>0</v>
      </c>
      <c r="H22" s="57">
        <v>398</v>
      </c>
      <c r="I22" s="57">
        <v>4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AT22" t="b">
        <f t="shared" si="1"/>
        <v>1</v>
      </c>
      <c r="AU22" t="b">
        <f t="shared" si="2"/>
        <v>1</v>
      </c>
      <c r="AV22" t="b">
        <f t="shared" si="3"/>
        <v>1</v>
      </c>
    </row>
    <row r="23" spans="1:48" ht="15.75" x14ac:dyDescent="0.25">
      <c r="A23" s="37" t="s">
        <v>338</v>
      </c>
      <c r="B23" s="38" t="s">
        <v>365</v>
      </c>
      <c r="C23" s="57">
        <v>127</v>
      </c>
      <c r="D23" s="57">
        <v>0</v>
      </c>
      <c r="E23" s="57">
        <v>20</v>
      </c>
      <c r="F23" s="57">
        <v>0</v>
      </c>
      <c r="G23" s="57">
        <v>0</v>
      </c>
      <c r="H23" s="57">
        <v>107</v>
      </c>
      <c r="I23" s="57">
        <v>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AT23" t="b">
        <f t="shared" si="1"/>
        <v>1</v>
      </c>
      <c r="AU23" t="b">
        <f t="shared" si="2"/>
        <v>1</v>
      </c>
      <c r="AV23" t="b">
        <f t="shared" si="3"/>
        <v>1</v>
      </c>
    </row>
    <row r="24" spans="1:48" ht="31.5" x14ac:dyDescent="0.25">
      <c r="A24" s="37" t="s">
        <v>360</v>
      </c>
      <c r="B24" s="38" t="s">
        <v>305</v>
      </c>
      <c r="C24" s="57">
        <v>0</v>
      </c>
      <c r="D24" s="58">
        <v>0</v>
      </c>
      <c r="E24" s="57">
        <v>0</v>
      </c>
      <c r="F24" s="58">
        <v>0</v>
      </c>
      <c r="G24" s="58">
        <v>0</v>
      </c>
      <c r="H24" s="58">
        <v>0</v>
      </c>
      <c r="I24" s="58">
        <v>0</v>
      </c>
      <c r="J24" s="57">
        <v>0</v>
      </c>
      <c r="K24" s="58">
        <v>0</v>
      </c>
      <c r="L24" s="57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AT24" t="b">
        <f t="shared" si="1"/>
        <v>1</v>
      </c>
      <c r="AU24" t="b">
        <f t="shared" si="2"/>
        <v>1</v>
      </c>
      <c r="AV24" t="b">
        <f t="shared" si="3"/>
        <v>1</v>
      </c>
    </row>
    <row r="25" spans="1:48" ht="15.75" x14ac:dyDescent="0.25">
      <c r="A25" s="37" t="s">
        <v>30</v>
      </c>
      <c r="B25" s="38" t="s">
        <v>306</v>
      </c>
      <c r="C25" s="57">
        <v>0</v>
      </c>
      <c r="D25" s="58">
        <v>0</v>
      </c>
      <c r="E25" s="57">
        <v>0</v>
      </c>
      <c r="F25" s="58">
        <v>0</v>
      </c>
      <c r="G25" s="58">
        <v>0</v>
      </c>
      <c r="H25" s="58">
        <v>0</v>
      </c>
      <c r="I25" s="58">
        <v>0</v>
      </c>
      <c r="J25" s="57">
        <v>0</v>
      </c>
      <c r="K25" s="58">
        <v>0</v>
      </c>
      <c r="L25" s="57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AT25" t="b">
        <f t="shared" si="1"/>
        <v>1</v>
      </c>
      <c r="AU25" t="b">
        <f t="shared" si="2"/>
        <v>1</v>
      </c>
      <c r="AV25" t="b">
        <f t="shared" si="3"/>
        <v>1</v>
      </c>
    </row>
    <row r="26" spans="1:48" ht="15.75" x14ac:dyDescent="0.25">
      <c r="A26" s="37" t="s">
        <v>361</v>
      </c>
      <c r="B26" s="38" t="s">
        <v>251</v>
      </c>
      <c r="C26" s="57">
        <v>84053</v>
      </c>
      <c r="D26" s="57">
        <v>3591</v>
      </c>
      <c r="E26" s="57">
        <v>41637</v>
      </c>
      <c r="F26" s="57">
        <v>13127</v>
      </c>
      <c r="G26" s="57">
        <v>0</v>
      </c>
      <c r="H26" s="57">
        <v>25698</v>
      </c>
      <c r="I26" s="57">
        <v>4708</v>
      </c>
      <c r="J26" s="58" t="s">
        <v>705</v>
      </c>
      <c r="K26" s="58" t="s">
        <v>705</v>
      </c>
      <c r="L26" s="58" t="s">
        <v>705</v>
      </c>
      <c r="M26" s="58" t="s">
        <v>705</v>
      </c>
      <c r="N26" s="58" t="s">
        <v>705</v>
      </c>
      <c r="O26" s="58" t="s">
        <v>705</v>
      </c>
      <c r="P26" s="58" t="s">
        <v>705</v>
      </c>
      <c r="Q26" s="58" t="s">
        <v>705</v>
      </c>
      <c r="R26" s="58" t="s">
        <v>705</v>
      </c>
      <c r="S26" s="58" t="s">
        <v>705</v>
      </c>
      <c r="T26" s="58" t="s">
        <v>705</v>
      </c>
      <c r="U26" s="58" t="s">
        <v>705</v>
      </c>
      <c r="V26" s="58" t="s">
        <v>705</v>
      </c>
      <c r="W26" s="58" t="s">
        <v>705</v>
      </c>
      <c r="AT26" t="b">
        <f t="shared" si="1"/>
        <v>1</v>
      </c>
      <c r="AU26" t="e">
        <f t="shared" si="2"/>
        <v>#VALUE!</v>
      </c>
      <c r="AV26" t="e">
        <f t="shared" si="3"/>
        <v>#VALUE!</v>
      </c>
    </row>
    <row r="27" spans="1:48" ht="15.75" x14ac:dyDescent="0.25">
      <c r="A27" s="37" t="s">
        <v>236</v>
      </c>
      <c r="B27" s="38" t="s">
        <v>69</v>
      </c>
      <c r="C27" s="57">
        <v>16733</v>
      </c>
      <c r="D27" s="57">
        <v>2074</v>
      </c>
      <c r="E27" s="57">
        <v>126</v>
      </c>
      <c r="F27" s="57">
        <v>11236</v>
      </c>
      <c r="G27" s="57">
        <v>0</v>
      </c>
      <c r="H27" s="57">
        <v>3297</v>
      </c>
      <c r="I27" s="57">
        <v>44</v>
      </c>
      <c r="J27" s="58" t="s">
        <v>705</v>
      </c>
      <c r="K27" s="58" t="s">
        <v>705</v>
      </c>
      <c r="L27" s="58" t="s">
        <v>705</v>
      </c>
      <c r="M27" s="58" t="s">
        <v>705</v>
      </c>
      <c r="N27" s="58" t="s">
        <v>705</v>
      </c>
      <c r="O27" s="58" t="s">
        <v>705</v>
      </c>
      <c r="P27" s="58" t="s">
        <v>705</v>
      </c>
      <c r="Q27" s="58" t="s">
        <v>705</v>
      </c>
      <c r="R27" s="58" t="s">
        <v>705</v>
      </c>
      <c r="S27" s="58" t="s">
        <v>705</v>
      </c>
      <c r="T27" s="58" t="s">
        <v>705</v>
      </c>
      <c r="U27" s="58" t="s">
        <v>705</v>
      </c>
      <c r="V27" s="58" t="s">
        <v>705</v>
      </c>
      <c r="W27" s="58" t="s">
        <v>705</v>
      </c>
      <c r="AT27" t="b">
        <f t="shared" si="1"/>
        <v>1</v>
      </c>
      <c r="AU27" t="e">
        <f t="shared" si="2"/>
        <v>#VALUE!</v>
      </c>
      <c r="AV27" t="e">
        <f t="shared" si="3"/>
        <v>#VALUE!</v>
      </c>
    </row>
    <row r="28" spans="1:48" ht="31.5" x14ac:dyDescent="0.25">
      <c r="A28" s="37" t="s">
        <v>362</v>
      </c>
      <c r="B28" s="38" t="s">
        <v>98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5" t="s">
        <v>703</v>
      </c>
      <c r="Y28" t="b">
        <f>C28=C29+C31+C33</f>
        <v>1</v>
      </c>
      <c r="Z28" t="b">
        <f t="shared" ref="Z28:AS28" si="4">D28=D29+D31+D33</f>
        <v>1</v>
      </c>
      <c r="AA28" t="b">
        <f t="shared" si="4"/>
        <v>1</v>
      </c>
      <c r="AB28" t="b">
        <f t="shared" si="4"/>
        <v>1</v>
      </c>
      <c r="AC28" t="b">
        <f t="shared" si="4"/>
        <v>1</v>
      </c>
      <c r="AD28" t="b">
        <f t="shared" si="4"/>
        <v>1</v>
      </c>
      <c r="AE28" t="b">
        <f t="shared" si="4"/>
        <v>1</v>
      </c>
      <c r="AF28" t="b">
        <f t="shared" si="4"/>
        <v>1</v>
      </c>
      <c r="AG28" t="b">
        <f t="shared" si="4"/>
        <v>1</v>
      </c>
      <c r="AH28" t="b">
        <f t="shared" si="4"/>
        <v>1</v>
      </c>
      <c r="AI28" t="b">
        <f t="shared" si="4"/>
        <v>1</v>
      </c>
      <c r="AJ28" t="b">
        <f t="shared" si="4"/>
        <v>1</v>
      </c>
      <c r="AK28" t="b">
        <f t="shared" si="4"/>
        <v>1</v>
      </c>
      <c r="AL28" t="b">
        <f t="shared" si="4"/>
        <v>1</v>
      </c>
      <c r="AM28" t="b">
        <f t="shared" si="4"/>
        <v>1</v>
      </c>
      <c r="AN28" t="b">
        <f t="shared" si="4"/>
        <v>1</v>
      </c>
      <c r="AO28" t="b">
        <f t="shared" si="4"/>
        <v>1</v>
      </c>
      <c r="AP28" t="b">
        <f t="shared" si="4"/>
        <v>1</v>
      </c>
      <c r="AQ28" t="b">
        <f t="shared" si="4"/>
        <v>1</v>
      </c>
      <c r="AR28" t="b">
        <f t="shared" si="4"/>
        <v>1</v>
      </c>
      <c r="AS28" t="b">
        <f t="shared" si="4"/>
        <v>1</v>
      </c>
      <c r="AT28" t="b">
        <f t="shared" si="1"/>
        <v>1</v>
      </c>
      <c r="AU28" t="b">
        <f t="shared" si="2"/>
        <v>1</v>
      </c>
      <c r="AV28" t="b">
        <f t="shared" si="3"/>
        <v>1</v>
      </c>
    </row>
    <row r="29" spans="1:48" ht="15.75" x14ac:dyDescent="0.25">
      <c r="A29" s="37" t="s">
        <v>238</v>
      </c>
      <c r="B29" s="38" t="s">
        <v>99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AT29" t="b">
        <f t="shared" si="1"/>
        <v>1</v>
      </c>
      <c r="AU29" t="b">
        <f t="shared" si="2"/>
        <v>1</v>
      </c>
      <c r="AV29" t="b">
        <f t="shared" si="3"/>
        <v>1</v>
      </c>
    </row>
    <row r="30" spans="1:48" ht="15.75" x14ac:dyDescent="0.25">
      <c r="A30" s="37" t="s">
        <v>236</v>
      </c>
      <c r="B30" s="38" t="s">
        <v>151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AT30" t="b">
        <f t="shared" si="1"/>
        <v>1</v>
      </c>
      <c r="AU30" t="b">
        <f t="shared" si="2"/>
        <v>1</v>
      </c>
      <c r="AV30" t="b">
        <f t="shared" si="3"/>
        <v>1</v>
      </c>
    </row>
    <row r="31" spans="1:48" ht="15.75" x14ac:dyDescent="0.25">
      <c r="A31" s="37" t="s">
        <v>239</v>
      </c>
      <c r="B31" s="38" t="s">
        <v>100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AT31" t="b">
        <f t="shared" si="1"/>
        <v>1</v>
      </c>
      <c r="AU31" t="b">
        <f t="shared" si="2"/>
        <v>1</v>
      </c>
      <c r="AV31" t="b">
        <f t="shared" si="3"/>
        <v>1</v>
      </c>
    </row>
    <row r="32" spans="1:48" ht="15.75" x14ac:dyDescent="0.25">
      <c r="A32" s="37" t="s">
        <v>236</v>
      </c>
      <c r="B32" s="38" t="s">
        <v>154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AT32" t="b">
        <f t="shared" si="1"/>
        <v>1</v>
      </c>
      <c r="AU32" t="b">
        <f t="shared" si="2"/>
        <v>1</v>
      </c>
      <c r="AV32" t="b">
        <f t="shared" si="3"/>
        <v>1</v>
      </c>
    </row>
    <row r="33" spans="1:48" ht="15.75" x14ac:dyDescent="0.25">
      <c r="A33" s="37" t="s">
        <v>240</v>
      </c>
      <c r="B33" s="38" t="s">
        <v>101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AT33" t="b">
        <f t="shared" si="1"/>
        <v>1</v>
      </c>
      <c r="AU33" t="b">
        <f t="shared" si="2"/>
        <v>1</v>
      </c>
      <c r="AV33" t="b">
        <f t="shared" si="3"/>
        <v>1</v>
      </c>
    </row>
    <row r="34" spans="1:48" ht="15.75" x14ac:dyDescent="0.25">
      <c r="A34" s="37" t="s">
        <v>236</v>
      </c>
      <c r="B34" s="38" t="s">
        <v>157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AT34" t="b">
        <f t="shared" si="1"/>
        <v>1</v>
      </c>
      <c r="AU34" t="b">
        <f t="shared" si="2"/>
        <v>1</v>
      </c>
      <c r="AV34" t="b">
        <f t="shared" si="3"/>
        <v>1</v>
      </c>
    </row>
    <row r="35" spans="1:48" ht="15.75" x14ac:dyDescent="0.25">
      <c r="A35" s="37" t="s">
        <v>277</v>
      </c>
      <c r="B35" s="38" t="s">
        <v>254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AT35" t="b">
        <f t="shared" si="1"/>
        <v>1</v>
      </c>
      <c r="AU35" t="b">
        <f t="shared" si="2"/>
        <v>1</v>
      </c>
      <c r="AV35" t="b">
        <f t="shared" si="3"/>
        <v>1</v>
      </c>
    </row>
    <row r="36" spans="1:48" ht="15.75" x14ac:dyDescent="0.25">
      <c r="A36" s="37" t="s">
        <v>236</v>
      </c>
      <c r="B36" s="38" t="s">
        <v>255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AT36" t="b">
        <f t="shared" si="1"/>
        <v>1</v>
      </c>
      <c r="AU36" t="b">
        <f t="shared" si="2"/>
        <v>1</v>
      </c>
      <c r="AV36" t="b">
        <f t="shared" si="3"/>
        <v>1</v>
      </c>
    </row>
    <row r="37" spans="1:48" ht="15.75" x14ac:dyDescent="0.25">
      <c r="A37" s="37" t="s">
        <v>278</v>
      </c>
      <c r="B37" s="38" t="s">
        <v>366</v>
      </c>
      <c r="C37" s="57">
        <v>31099</v>
      </c>
      <c r="D37" s="57">
        <v>395</v>
      </c>
      <c r="E37" s="57">
        <v>16169</v>
      </c>
      <c r="F37" s="57">
        <v>7588</v>
      </c>
      <c r="G37" s="57">
        <v>0</v>
      </c>
      <c r="H37" s="57">
        <v>6947</v>
      </c>
      <c r="I37" s="57">
        <v>326</v>
      </c>
      <c r="J37" s="57">
        <v>5020</v>
      </c>
      <c r="K37" s="57">
        <v>66</v>
      </c>
      <c r="L37" s="57">
        <v>2988</v>
      </c>
      <c r="M37" s="57">
        <v>418</v>
      </c>
      <c r="N37" s="57">
        <v>0</v>
      </c>
      <c r="O37" s="57">
        <v>1548</v>
      </c>
      <c r="P37" s="57">
        <v>23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5" t="s">
        <v>702</v>
      </c>
      <c r="Y37" t="b">
        <f>C37=SUM(C38,C44,C48,C52,C57,C61,C65,C69,C73,C75)</f>
        <v>1</v>
      </c>
      <c r="Z37" t="b">
        <f t="shared" ref="Z37:AS37" si="5">D37=SUM(D38,D44,D48,D52,D57,D61,D65,D69,D73,D75)</f>
        <v>1</v>
      </c>
      <c r="AA37" t="b">
        <f t="shared" si="5"/>
        <v>1</v>
      </c>
      <c r="AB37" t="b">
        <f t="shared" si="5"/>
        <v>1</v>
      </c>
      <c r="AC37" t="b">
        <f t="shared" si="5"/>
        <v>1</v>
      </c>
      <c r="AD37" t="b">
        <f t="shared" si="5"/>
        <v>1</v>
      </c>
      <c r="AE37" t="b">
        <f t="shared" si="5"/>
        <v>1</v>
      </c>
      <c r="AF37" t="b">
        <f t="shared" si="5"/>
        <v>1</v>
      </c>
      <c r="AG37" t="b">
        <f t="shared" si="5"/>
        <v>1</v>
      </c>
      <c r="AH37" t="b">
        <f t="shared" si="5"/>
        <v>1</v>
      </c>
      <c r="AI37" t="b">
        <f t="shared" si="5"/>
        <v>1</v>
      </c>
      <c r="AJ37" t="b">
        <f t="shared" si="5"/>
        <v>1</v>
      </c>
      <c r="AK37" t="b">
        <f t="shared" si="5"/>
        <v>1</v>
      </c>
      <c r="AL37" t="b">
        <f t="shared" si="5"/>
        <v>1</v>
      </c>
      <c r="AM37" t="b">
        <f t="shared" si="5"/>
        <v>1</v>
      </c>
      <c r="AN37" t="b">
        <f t="shared" si="5"/>
        <v>1</v>
      </c>
      <c r="AO37" t="b">
        <f t="shared" si="5"/>
        <v>1</v>
      </c>
      <c r="AP37" t="b">
        <f t="shared" si="5"/>
        <v>1</v>
      </c>
      <c r="AQ37" t="b">
        <f t="shared" si="5"/>
        <v>1</v>
      </c>
      <c r="AR37" t="b">
        <f t="shared" si="5"/>
        <v>1</v>
      </c>
      <c r="AS37" t="b">
        <f t="shared" si="5"/>
        <v>1</v>
      </c>
      <c r="AT37" t="b">
        <f t="shared" si="1"/>
        <v>1</v>
      </c>
      <c r="AU37" t="b">
        <f t="shared" si="2"/>
        <v>1</v>
      </c>
      <c r="AV37" t="b">
        <f t="shared" si="3"/>
        <v>1</v>
      </c>
    </row>
    <row r="38" spans="1:48" ht="31.5" x14ac:dyDescent="0.25">
      <c r="A38" s="37" t="s">
        <v>281</v>
      </c>
      <c r="B38" s="38" t="s">
        <v>367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AT38" t="b">
        <f t="shared" si="1"/>
        <v>1</v>
      </c>
      <c r="AU38" t="b">
        <f t="shared" si="2"/>
        <v>1</v>
      </c>
      <c r="AV38" t="b">
        <f t="shared" si="3"/>
        <v>1</v>
      </c>
    </row>
    <row r="39" spans="1:48" ht="31.5" x14ac:dyDescent="0.25">
      <c r="A39" s="37" t="s">
        <v>324</v>
      </c>
      <c r="B39" s="38" t="s">
        <v>368</v>
      </c>
      <c r="C39" s="57">
        <v>0</v>
      </c>
      <c r="D39" s="58">
        <v>0</v>
      </c>
      <c r="E39" s="57">
        <v>0</v>
      </c>
      <c r="F39" s="58">
        <v>0</v>
      </c>
      <c r="G39" s="58">
        <v>0</v>
      </c>
      <c r="H39" s="58">
        <v>0</v>
      </c>
      <c r="I39" s="58">
        <v>0</v>
      </c>
      <c r="J39" s="57">
        <v>0</v>
      </c>
      <c r="K39" s="58">
        <v>0</v>
      </c>
      <c r="L39" s="57">
        <v>0</v>
      </c>
      <c r="M39" s="58">
        <v>0</v>
      </c>
      <c r="N39" s="58">
        <v>0</v>
      </c>
      <c r="O39" s="58">
        <v>0</v>
      </c>
      <c r="P39" s="58">
        <v>0</v>
      </c>
      <c r="Q39" s="57">
        <v>0</v>
      </c>
      <c r="R39" s="58">
        <v>0</v>
      </c>
      <c r="S39" s="57">
        <v>0</v>
      </c>
      <c r="T39" s="58">
        <v>0</v>
      </c>
      <c r="U39" s="58">
        <v>0</v>
      </c>
      <c r="V39" s="58">
        <v>0</v>
      </c>
      <c r="W39" s="58">
        <v>0</v>
      </c>
      <c r="AT39" t="b">
        <f t="shared" si="1"/>
        <v>1</v>
      </c>
      <c r="AU39" t="b">
        <f t="shared" si="2"/>
        <v>1</v>
      </c>
      <c r="AV39" t="b">
        <f t="shared" si="3"/>
        <v>1</v>
      </c>
    </row>
    <row r="40" spans="1:48" ht="15.75" x14ac:dyDescent="0.25">
      <c r="A40" s="37" t="s">
        <v>30</v>
      </c>
      <c r="B40" s="38" t="s">
        <v>339</v>
      </c>
      <c r="C40" s="57">
        <v>0</v>
      </c>
      <c r="D40" s="58">
        <v>0</v>
      </c>
      <c r="E40" s="57">
        <v>0</v>
      </c>
      <c r="F40" s="58">
        <v>0</v>
      </c>
      <c r="G40" s="58">
        <v>0</v>
      </c>
      <c r="H40" s="58">
        <v>0</v>
      </c>
      <c r="I40" s="58">
        <v>0</v>
      </c>
      <c r="J40" s="57">
        <v>0</v>
      </c>
      <c r="K40" s="58">
        <v>0</v>
      </c>
      <c r="L40" s="57">
        <v>0</v>
      </c>
      <c r="M40" s="58">
        <v>0</v>
      </c>
      <c r="N40" s="58">
        <v>0</v>
      </c>
      <c r="O40" s="58">
        <v>0</v>
      </c>
      <c r="P40" s="58">
        <v>0</v>
      </c>
      <c r="Q40" s="57">
        <v>0</v>
      </c>
      <c r="R40" s="58">
        <v>0</v>
      </c>
      <c r="S40" s="57">
        <v>0</v>
      </c>
      <c r="T40" s="58">
        <v>0</v>
      </c>
      <c r="U40" s="58">
        <v>0</v>
      </c>
      <c r="V40" s="58">
        <v>0</v>
      </c>
      <c r="W40" s="58">
        <v>0</v>
      </c>
      <c r="AT40" t="b">
        <f t="shared" si="1"/>
        <v>1</v>
      </c>
      <c r="AU40" t="b">
        <f t="shared" si="2"/>
        <v>1</v>
      </c>
      <c r="AV40" t="b">
        <f t="shared" si="3"/>
        <v>1</v>
      </c>
    </row>
    <row r="41" spans="1:48" ht="15.75" x14ac:dyDescent="0.25">
      <c r="A41" s="37" t="s">
        <v>340</v>
      </c>
      <c r="B41" s="38" t="s">
        <v>341</v>
      </c>
      <c r="C41" s="57">
        <v>0</v>
      </c>
      <c r="D41" s="58">
        <v>0</v>
      </c>
      <c r="E41" s="57">
        <v>0</v>
      </c>
      <c r="F41" s="58">
        <v>0</v>
      </c>
      <c r="G41" s="58">
        <v>0</v>
      </c>
      <c r="H41" s="58">
        <v>0</v>
      </c>
      <c r="I41" s="58">
        <v>0</v>
      </c>
      <c r="J41" s="57">
        <v>0</v>
      </c>
      <c r="K41" s="58">
        <v>0</v>
      </c>
      <c r="L41" s="57">
        <v>0</v>
      </c>
      <c r="M41" s="58">
        <v>0</v>
      </c>
      <c r="N41" s="58">
        <v>0</v>
      </c>
      <c r="O41" s="58">
        <v>0</v>
      </c>
      <c r="P41" s="58">
        <v>0</v>
      </c>
      <c r="Q41" s="57">
        <v>0</v>
      </c>
      <c r="R41" s="58">
        <v>0</v>
      </c>
      <c r="S41" s="57">
        <v>0</v>
      </c>
      <c r="T41" s="58">
        <v>0</v>
      </c>
      <c r="U41" s="58">
        <v>0</v>
      </c>
      <c r="V41" s="58">
        <v>0</v>
      </c>
      <c r="W41" s="58">
        <v>0</v>
      </c>
      <c r="AT41" t="b">
        <f t="shared" si="1"/>
        <v>1</v>
      </c>
      <c r="AU41" t="b">
        <f t="shared" si="2"/>
        <v>1</v>
      </c>
      <c r="AV41" t="b">
        <f t="shared" si="3"/>
        <v>1</v>
      </c>
    </row>
    <row r="42" spans="1:48" ht="31.5" x14ac:dyDescent="0.25">
      <c r="A42" s="37" t="s">
        <v>342</v>
      </c>
      <c r="B42" s="38" t="s">
        <v>343</v>
      </c>
      <c r="C42" s="57">
        <v>0</v>
      </c>
      <c r="D42" s="58">
        <v>0</v>
      </c>
      <c r="E42" s="57">
        <v>0</v>
      </c>
      <c r="F42" s="58">
        <v>0</v>
      </c>
      <c r="G42" s="58">
        <v>0</v>
      </c>
      <c r="H42" s="58">
        <v>0</v>
      </c>
      <c r="I42" s="58">
        <v>0</v>
      </c>
      <c r="J42" s="57">
        <v>0</v>
      </c>
      <c r="K42" s="58">
        <v>0</v>
      </c>
      <c r="L42" s="57">
        <v>0</v>
      </c>
      <c r="M42" s="58">
        <v>0</v>
      </c>
      <c r="N42" s="58">
        <v>0</v>
      </c>
      <c r="O42" s="58">
        <v>0</v>
      </c>
      <c r="P42" s="58">
        <v>0</v>
      </c>
      <c r="Q42" s="57">
        <v>0</v>
      </c>
      <c r="R42" s="58">
        <v>0</v>
      </c>
      <c r="S42" s="57">
        <v>0</v>
      </c>
      <c r="T42" s="58">
        <v>0</v>
      </c>
      <c r="U42" s="58">
        <v>0</v>
      </c>
      <c r="V42" s="58">
        <v>0</v>
      </c>
      <c r="W42" s="58">
        <v>0</v>
      </c>
      <c r="AT42" t="b">
        <f t="shared" si="1"/>
        <v>1</v>
      </c>
      <c r="AU42" t="b">
        <f t="shared" si="2"/>
        <v>1</v>
      </c>
      <c r="AV42" t="b">
        <f t="shared" si="3"/>
        <v>1</v>
      </c>
    </row>
    <row r="43" spans="1:48" ht="15.75" x14ac:dyDescent="0.25">
      <c r="A43" s="37" t="s">
        <v>344</v>
      </c>
      <c r="B43" s="38" t="s">
        <v>345</v>
      </c>
      <c r="C43" s="57">
        <v>0</v>
      </c>
      <c r="D43" s="58">
        <v>0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7">
        <v>0</v>
      </c>
      <c r="K43" s="58">
        <v>0</v>
      </c>
      <c r="L43" s="57">
        <v>0</v>
      </c>
      <c r="M43" s="58">
        <v>0</v>
      </c>
      <c r="N43" s="58">
        <v>0</v>
      </c>
      <c r="O43" s="58">
        <v>0</v>
      </c>
      <c r="P43" s="58">
        <v>0</v>
      </c>
      <c r="Q43" s="57">
        <v>0</v>
      </c>
      <c r="R43" s="58">
        <v>0</v>
      </c>
      <c r="S43" s="57">
        <v>0</v>
      </c>
      <c r="T43" s="58">
        <v>0</v>
      </c>
      <c r="U43" s="58">
        <v>0</v>
      </c>
      <c r="V43" s="58">
        <v>0</v>
      </c>
      <c r="W43" s="58">
        <v>0</v>
      </c>
      <c r="AT43" t="b">
        <f t="shared" si="1"/>
        <v>1</v>
      </c>
      <c r="AU43" t="b">
        <f t="shared" si="2"/>
        <v>1</v>
      </c>
      <c r="AV43" t="b">
        <f t="shared" si="3"/>
        <v>1</v>
      </c>
    </row>
    <row r="44" spans="1:48" ht="15.75" x14ac:dyDescent="0.25">
      <c r="A44" s="37" t="s">
        <v>346</v>
      </c>
      <c r="B44" s="38" t="s">
        <v>369</v>
      </c>
      <c r="C44" s="57">
        <v>161</v>
      </c>
      <c r="D44" s="58">
        <v>0</v>
      </c>
      <c r="E44" s="58">
        <v>0</v>
      </c>
      <c r="F44" s="58">
        <v>0</v>
      </c>
      <c r="G44" s="58">
        <v>0</v>
      </c>
      <c r="H44" s="57">
        <v>161</v>
      </c>
      <c r="I44" s="57">
        <v>0</v>
      </c>
      <c r="J44" s="57">
        <v>14</v>
      </c>
      <c r="K44" s="58">
        <v>0</v>
      </c>
      <c r="L44" s="58">
        <v>0</v>
      </c>
      <c r="M44" s="58">
        <v>0</v>
      </c>
      <c r="N44" s="58">
        <v>0</v>
      </c>
      <c r="O44" s="57">
        <v>14</v>
      </c>
      <c r="P44" s="57">
        <v>0</v>
      </c>
      <c r="Q44" s="57">
        <v>0</v>
      </c>
      <c r="R44" s="58">
        <v>0</v>
      </c>
      <c r="S44" s="58">
        <v>0</v>
      </c>
      <c r="T44" s="58">
        <v>0</v>
      </c>
      <c r="U44" s="58">
        <v>0</v>
      </c>
      <c r="V44" s="57">
        <v>0</v>
      </c>
      <c r="W44" s="57">
        <v>0</v>
      </c>
      <c r="AT44" t="b">
        <f t="shared" si="1"/>
        <v>1</v>
      </c>
      <c r="AU44" t="b">
        <f t="shared" si="2"/>
        <v>1</v>
      </c>
      <c r="AV44" t="b">
        <f t="shared" si="3"/>
        <v>1</v>
      </c>
    </row>
    <row r="45" spans="1:48" ht="15.75" x14ac:dyDescent="0.25">
      <c r="A45" s="37" t="s">
        <v>340</v>
      </c>
      <c r="B45" s="38" t="s">
        <v>370</v>
      </c>
      <c r="C45" s="57">
        <v>0</v>
      </c>
      <c r="D45" s="58">
        <v>0</v>
      </c>
      <c r="E45" s="58">
        <v>0</v>
      </c>
      <c r="F45" s="58">
        <v>0</v>
      </c>
      <c r="G45" s="58">
        <v>0</v>
      </c>
      <c r="H45" s="57">
        <v>0</v>
      </c>
      <c r="I45" s="57">
        <v>0</v>
      </c>
      <c r="J45" s="57">
        <v>0</v>
      </c>
      <c r="K45" s="58">
        <v>0</v>
      </c>
      <c r="L45" s="58">
        <v>0</v>
      </c>
      <c r="M45" s="58">
        <v>0</v>
      </c>
      <c r="N45" s="58">
        <v>0</v>
      </c>
      <c r="O45" s="57">
        <v>0</v>
      </c>
      <c r="P45" s="57">
        <v>0</v>
      </c>
      <c r="Q45" s="57">
        <v>0</v>
      </c>
      <c r="R45" s="58">
        <v>0</v>
      </c>
      <c r="S45" s="58">
        <v>0</v>
      </c>
      <c r="T45" s="58">
        <v>0</v>
      </c>
      <c r="U45" s="58">
        <v>0</v>
      </c>
      <c r="V45" s="57">
        <v>0</v>
      </c>
      <c r="W45" s="57">
        <v>0</v>
      </c>
      <c r="AT45" t="b">
        <f t="shared" si="1"/>
        <v>1</v>
      </c>
      <c r="AU45" t="b">
        <f t="shared" si="2"/>
        <v>1</v>
      </c>
      <c r="AV45" t="b">
        <f t="shared" si="3"/>
        <v>1</v>
      </c>
    </row>
    <row r="46" spans="1:48" ht="31.5" x14ac:dyDescent="0.25">
      <c r="A46" s="37" t="s">
        <v>342</v>
      </c>
      <c r="B46" s="38" t="s">
        <v>371</v>
      </c>
      <c r="C46" s="57">
        <v>84</v>
      </c>
      <c r="D46" s="58">
        <v>0</v>
      </c>
      <c r="E46" s="58">
        <v>0</v>
      </c>
      <c r="F46" s="58">
        <v>0</v>
      </c>
      <c r="G46" s="58">
        <v>0</v>
      </c>
      <c r="H46" s="57">
        <v>84</v>
      </c>
      <c r="I46" s="57">
        <v>0</v>
      </c>
      <c r="J46" s="57">
        <v>5</v>
      </c>
      <c r="K46" s="58">
        <v>0</v>
      </c>
      <c r="L46" s="58">
        <v>0</v>
      </c>
      <c r="M46" s="58">
        <v>0</v>
      </c>
      <c r="N46" s="58">
        <v>0</v>
      </c>
      <c r="O46" s="57">
        <v>5</v>
      </c>
      <c r="P46" s="57">
        <v>0</v>
      </c>
      <c r="Q46" s="57">
        <v>0</v>
      </c>
      <c r="R46" s="58">
        <v>0</v>
      </c>
      <c r="S46" s="58">
        <v>0</v>
      </c>
      <c r="T46" s="58">
        <v>0</v>
      </c>
      <c r="U46" s="58">
        <v>0</v>
      </c>
      <c r="V46" s="57">
        <v>0</v>
      </c>
      <c r="W46" s="57">
        <v>0</v>
      </c>
      <c r="AT46" t="b">
        <f t="shared" si="1"/>
        <v>1</v>
      </c>
      <c r="AU46" t="b">
        <f t="shared" si="2"/>
        <v>1</v>
      </c>
      <c r="AV46" t="b">
        <f t="shared" si="3"/>
        <v>1</v>
      </c>
    </row>
    <row r="47" spans="1:48" ht="15.75" x14ac:dyDescent="0.25">
      <c r="A47" s="37" t="s">
        <v>347</v>
      </c>
      <c r="B47" s="38" t="s">
        <v>372</v>
      </c>
      <c r="C47" s="57">
        <v>13</v>
      </c>
      <c r="D47" s="58">
        <v>0</v>
      </c>
      <c r="E47" s="58">
        <v>0</v>
      </c>
      <c r="F47" s="58">
        <v>0</v>
      </c>
      <c r="G47" s="58">
        <v>0</v>
      </c>
      <c r="H47" s="57">
        <v>13</v>
      </c>
      <c r="I47" s="57">
        <v>0</v>
      </c>
      <c r="J47" s="57">
        <v>0</v>
      </c>
      <c r="K47" s="58">
        <v>0</v>
      </c>
      <c r="L47" s="58">
        <v>0</v>
      </c>
      <c r="M47" s="58">
        <v>0</v>
      </c>
      <c r="N47" s="58">
        <v>0</v>
      </c>
      <c r="O47" s="57">
        <v>0</v>
      </c>
      <c r="P47" s="57">
        <v>0</v>
      </c>
      <c r="Q47" s="57">
        <v>0</v>
      </c>
      <c r="R47" s="58">
        <v>0</v>
      </c>
      <c r="S47" s="58">
        <v>0</v>
      </c>
      <c r="T47" s="58">
        <v>0</v>
      </c>
      <c r="U47" s="58">
        <v>0</v>
      </c>
      <c r="V47" s="57">
        <v>0</v>
      </c>
      <c r="W47" s="57">
        <v>0</v>
      </c>
      <c r="AT47" t="b">
        <f t="shared" si="1"/>
        <v>1</v>
      </c>
      <c r="AU47" t="b">
        <f t="shared" si="2"/>
        <v>1</v>
      </c>
      <c r="AV47" t="b">
        <f t="shared" si="3"/>
        <v>1</v>
      </c>
    </row>
    <row r="48" spans="1:48" ht="47.25" x14ac:dyDescent="0.25">
      <c r="A48" s="37" t="s">
        <v>348</v>
      </c>
      <c r="B48" s="38" t="s">
        <v>373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AT48" t="b">
        <f t="shared" si="1"/>
        <v>1</v>
      </c>
      <c r="AU48" t="b">
        <f t="shared" si="2"/>
        <v>1</v>
      </c>
      <c r="AV48" t="b">
        <f t="shared" si="3"/>
        <v>1</v>
      </c>
    </row>
    <row r="49" spans="1:48" ht="15.75" x14ac:dyDescent="0.25">
      <c r="A49" s="37" t="s">
        <v>340</v>
      </c>
      <c r="B49" s="38" t="s">
        <v>374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AT49" t="b">
        <f t="shared" si="1"/>
        <v>1</v>
      </c>
      <c r="AU49" t="b">
        <f t="shared" si="2"/>
        <v>1</v>
      </c>
      <c r="AV49" t="b">
        <f t="shared" si="3"/>
        <v>1</v>
      </c>
    </row>
    <row r="50" spans="1:48" ht="31.5" x14ac:dyDescent="0.25">
      <c r="A50" s="37" t="s">
        <v>349</v>
      </c>
      <c r="B50" s="38" t="s">
        <v>375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AT50" t="b">
        <f t="shared" si="1"/>
        <v>1</v>
      </c>
      <c r="AU50" t="b">
        <f t="shared" si="2"/>
        <v>1</v>
      </c>
      <c r="AV50" t="b">
        <f t="shared" si="3"/>
        <v>1</v>
      </c>
    </row>
    <row r="51" spans="1:48" ht="15.75" x14ac:dyDescent="0.25">
      <c r="A51" s="37" t="s">
        <v>347</v>
      </c>
      <c r="B51" s="38" t="s">
        <v>376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AT51" t="b">
        <f t="shared" si="1"/>
        <v>1</v>
      </c>
      <c r="AU51" t="b">
        <f t="shared" si="2"/>
        <v>1</v>
      </c>
      <c r="AV51" t="b">
        <f t="shared" si="3"/>
        <v>1</v>
      </c>
    </row>
    <row r="52" spans="1:48" ht="31.5" x14ac:dyDescent="0.25">
      <c r="A52" s="37" t="s">
        <v>295</v>
      </c>
      <c r="B52" s="38" t="s">
        <v>377</v>
      </c>
      <c r="C52" s="57">
        <v>0</v>
      </c>
      <c r="D52" s="58">
        <v>0</v>
      </c>
      <c r="E52" s="57">
        <v>0</v>
      </c>
      <c r="F52" s="58">
        <v>0</v>
      </c>
      <c r="G52" s="58">
        <v>0</v>
      </c>
      <c r="H52" s="58">
        <v>0</v>
      </c>
      <c r="I52" s="58">
        <v>0</v>
      </c>
      <c r="J52" s="57">
        <v>0</v>
      </c>
      <c r="K52" s="58">
        <v>0</v>
      </c>
      <c r="L52" s="57">
        <v>0</v>
      </c>
      <c r="M52" s="58">
        <v>0</v>
      </c>
      <c r="N52" s="58">
        <v>0</v>
      </c>
      <c r="O52" s="58">
        <v>0</v>
      </c>
      <c r="P52" s="58">
        <v>0</v>
      </c>
      <c r="Q52" s="57">
        <v>0</v>
      </c>
      <c r="R52" s="58">
        <v>0</v>
      </c>
      <c r="S52" s="57">
        <v>0</v>
      </c>
      <c r="T52" s="58">
        <v>0</v>
      </c>
      <c r="U52" s="58">
        <v>0</v>
      </c>
      <c r="V52" s="58">
        <v>0</v>
      </c>
      <c r="W52" s="58">
        <v>0</v>
      </c>
      <c r="AT52" t="b">
        <f t="shared" si="1"/>
        <v>1</v>
      </c>
      <c r="AU52" t="b">
        <f t="shared" si="2"/>
        <v>1</v>
      </c>
      <c r="AV52" t="b">
        <f t="shared" si="3"/>
        <v>1</v>
      </c>
    </row>
    <row r="53" spans="1:48" ht="15.75" x14ac:dyDescent="0.25">
      <c r="A53" s="37" t="s">
        <v>30</v>
      </c>
      <c r="B53" s="38" t="s">
        <v>378</v>
      </c>
      <c r="C53" s="57">
        <v>0</v>
      </c>
      <c r="D53" s="58">
        <v>0</v>
      </c>
      <c r="E53" s="57">
        <v>0</v>
      </c>
      <c r="F53" s="58">
        <v>0</v>
      </c>
      <c r="G53" s="58">
        <v>0</v>
      </c>
      <c r="H53" s="58">
        <v>0</v>
      </c>
      <c r="I53" s="58">
        <v>0</v>
      </c>
      <c r="J53" s="57">
        <v>0</v>
      </c>
      <c r="K53" s="58">
        <v>0</v>
      </c>
      <c r="L53" s="57">
        <v>0</v>
      </c>
      <c r="M53" s="58">
        <v>0</v>
      </c>
      <c r="N53" s="58">
        <v>0</v>
      </c>
      <c r="O53" s="58">
        <v>0</v>
      </c>
      <c r="P53" s="58">
        <v>0</v>
      </c>
      <c r="Q53" s="57">
        <v>0</v>
      </c>
      <c r="R53" s="58">
        <v>0</v>
      </c>
      <c r="S53" s="57">
        <v>0</v>
      </c>
      <c r="T53" s="58">
        <v>0</v>
      </c>
      <c r="U53" s="58">
        <v>0</v>
      </c>
      <c r="V53" s="58">
        <v>0</v>
      </c>
      <c r="W53" s="58">
        <v>0</v>
      </c>
      <c r="AT53" t="b">
        <f t="shared" si="1"/>
        <v>1</v>
      </c>
      <c r="AU53" t="b">
        <f t="shared" si="2"/>
        <v>1</v>
      </c>
      <c r="AV53" t="b">
        <f t="shared" si="3"/>
        <v>1</v>
      </c>
    </row>
    <row r="54" spans="1:48" ht="15.75" x14ac:dyDescent="0.25">
      <c r="A54" s="37" t="s">
        <v>340</v>
      </c>
      <c r="B54" s="38" t="s">
        <v>379</v>
      </c>
      <c r="C54" s="57">
        <v>0</v>
      </c>
      <c r="D54" s="58">
        <v>0</v>
      </c>
      <c r="E54" s="57">
        <v>0</v>
      </c>
      <c r="F54" s="58">
        <v>0</v>
      </c>
      <c r="G54" s="58">
        <v>0</v>
      </c>
      <c r="H54" s="58">
        <v>0</v>
      </c>
      <c r="I54" s="58">
        <v>0</v>
      </c>
      <c r="J54" s="57">
        <v>0</v>
      </c>
      <c r="K54" s="58">
        <v>0</v>
      </c>
      <c r="L54" s="57">
        <v>0</v>
      </c>
      <c r="M54" s="58">
        <v>0</v>
      </c>
      <c r="N54" s="58">
        <v>0</v>
      </c>
      <c r="O54" s="58">
        <v>0</v>
      </c>
      <c r="P54" s="58">
        <v>0</v>
      </c>
      <c r="Q54" s="57">
        <v>0</v>
      </c>
      <c r="R54" s="58">
        <v>0</v>
      </c>
      <c r="S54" s="57">
        <v>0</v>
      </c>
      <c r="T54" s="58">
        <v>0</v>
      </c>
      <c r="U54" s="58">
        <v>0</v>
      </c>
      <c r="V54" s="58">
        <v>0</v>
      </c>
      <c r="W54" s="58">
        <v>0</v>
      </c>
      <c r="AT54" t="b">
        <f t="shared" si="1"/>
        <v>1</v>
      </c>
      <c r="AU54" t="b">
        <f t="shared" si="2"/>
        <v>1</v>
      </c>
      <c r="AV54" t="b">
        <f t="shared" si="3"/>
        <v>1</v>
      </c>
    </row>
    <row r="55" spans="1:48" ht="31.5" x14ac:dyDescent="0.25">
      <c r="A55" s="37" t="s">
        <v>342</v>
      </c>
      <c r="B55" s="38" t="s">
        <v>380</v>
      </c>
      <c r="C55" s="57">
        <v>0</v>
      </c>
      <c r="D55" s="58">
        <v>0</v>
      </c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7">
        <v>0</v>
      </c>
      <c r="K55" s="58">
        <v>0</v>
      </c>
      <c r="L55" s="57">
        <v>0</v>
      </c>
      <c r="M55" s="58">
        <v>0</v>
      </c>
      <c r="N55" s="58">
        <v>0</v>
      </c>
      <c r="O55" s="58">
        <v>0</v>
      </c>
      <c r="P55" s="58">
        <v>0</v>
      </c>
      <c r="Q55" s="57">
        <v>0</v>
      </c>
      <c r="R55" s="58">
        <v>0</v>
      </c>
      <c r="S55" s="57">
        <v>0</v>
      </c>
      <c r="T55" s="58">
        <v>0</v>
      </c>
      <c r="U55" s="58">
        <v>0</v>
      </c>
      <c r="V55" s="58">
        <v>0</v>
      </c>
      <c r="W55" s="58">
        <v>0</v>
      </c>
      <c r="AT55" t="b">
        <f t="shared" si="1"/>
        <v>1</v>
      </c>
      <c r="AU55" t="b">
        <f t="shared" si="2"/>
        <v>1</v>
      </c>
      <c r="AV55" t="b">
        <f t="shared" si="3"/>
        <v>1</v>
      </c>
    </row>
    <row r="56" spans="1:48" ht="15.75" x14ac:dyDescent="0.25">
      <c r="A56" s="37" t="s">
        <v>350</v>
      </c>
      <c r="B56" s="38" t="s">
        <v>381</v>
      </c>
      <c r="C56" s="57">
        <v>0</v>
      </c>
      <c r="D56" s="58">
        <v>0</v>
      </c>
      <c r="E56" s="57">
        <v>0</v>
      </c>
      <c r="F56" s="58">
        <v>0</v>
      </c>
      <c r="G56" s="58">
        <v>0</v>
      </c>
      <c r="H56" s="58">
        <v>0</v>
      </c>
      <c r="I56" s="58">
        <v>0</v>
      </c>
      <c r="J56" s="57">
        <v>0</v>
      </c>
      <c r="K56" s="58">
        <v>0</v>
      </c>
      <c r="L56" s="57">
        <v>0</v>
      </c>
      <c r="M56" s="58">
        <v>0</v>
      </c>
      <c r="N56" s="58">
        <v>0</v>
      </c>
      <c r="O56" s="58">
        <v>0</v>
      </c>
      <c r="P56" s="58">
        <v>0</v>
      </c>
      <c r="Q56" s="57">
        <v>0</v>
      </c>
      <c r="R56" s="58">
        <v>0</v>
      </c>
      <c r="S56" s="57">
        <v>0</v>
      </c>
      <c r="T56" s="58">
        <v>0</v>
      </c>
      <c r="U56" s="58">
        <v>0</v>
      </c>
      <c r="V56" s="58">
        <v>0</v>
      </c>
      <c r="W56" s="58">
        <v>0</v>
      </c>
      <c r="AT56" t="b">
        <f t="shared" si="1"/>
        <v>1</v>
      </c>
      <c r="AU56" t="b">
        <f t="shared" si="2"/>
        <v>1</v>
      </c>
      <c r="AV56" t="b">
        <f t="shared" si="3"/>
        <v>1</v>
      </c>
    </row>
    <row r="57" spans="1:48" ht="47.25" x14ac:dyDescent="0.25">
      <c r="A57" s="37" t="s">
        <v>351</v>
      </c>
      <c r="B57" s="38" t="s">
        <v>382</v>
      </c>
      <c r="C57" s="57">
        <v>24100</v>
      </c>
      <c r="D57" s="57">
        <v>291</v>
      </c>
      <c r="E57" s="57">
        <v>11853</v>
      </c>
      <c r="F57" s="57">
        <v>6493</v>
      </c>
      <c r="G57" s="57">
        <v>0</v>
      </c>
      <c r="H57" s="57">
        <v>5463</v>
      </c>
      <c r="I57" s="57">
        <v>257</v>
      </c>
      <c r="J57" s="57">
        <v>3222</v>
      </c>
      <c r="K57" s="57">
        <v>49</v>
      </c>
      <c r="L57" s="57">
        <v>1762</v>
      </c>
      <c r="M57" s="57">
        <v>279</v>
      </c>
      <c r="N57" s="57">
        <v>0</v>
      </c>
      <c r="O57" s="57">
        <v>1132</v>
      </c>
      <c r="P57" s="57">
        <v>21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AT57" t="b">
        <f t="shared" si="1"/>
        <v>1</v>
      </c>
      <c r="AU57" t="b">
        <f t="shared" si="2"/>
        <v>1</v>
      </c>
      <c r="AV57" t="b">
        <f t="shared" si="3"/>
        <v>1</v>
      </c>
    </row>
    <row r="58" spans="1:48" ht="15.75" x14ac:dyDescent="0.25">
      <c r="A58" s="37" t="s">
        <v>340</v>
      </c>
      <c r="B58" s="38" t="s">
        <v>383</v>
      </c>
      <c r="C58" s="57">
        <v>6288</v>
      </c>
      <c r="D58" s="57">
        <v>10</v>
      </c>
      <c r="E58" s="57">
        <v>371</v>
      </c>
      <c r="F58" s="57">
        <v>5630</v>
      </c>
      <c r="G58" s="57">
        <v>0</v>
      </c>
      <c r="H58" s="57">
        <v>277</v>
      </c>
      <c r="I58" s="57">
        <v>5</v>
      </c>
      <c r="J58" s="57">
        <v>33</v>
      </c>
      <c r="K58" s="57">
        <v>0</v>
      </c>
      <c r="L58" s="57">
        <v>7</v>
      </c>
      <c r="M58" s="57">
        <v>17</v>
      </c>
      <c r="N58" s="57">
        <v>0</v>
      </c>
      <c r="O58" s="57">
        <v>9</v>
      </c>
      <c r="P58" s="57">
        <v>1</v>
      </c>
      <c r="Q58" s="57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AT58" t="b">
        <f t="shared" si="1"/>
        <v>1</v>
      </c>
      <c r="AU58" t="b">
        <f t="shared" si="2"/>
        <v>1</v>
      </c>
      <c r="AV58" t="b">
        <f t="shared" si="3"/>
        <v>1</v>
      </c>
    </row>
    <row r="59" spans="1:48" ht="31.5" x14ac:dyDescent="0.25">
      <c r="A59" s="37" t="s">
        <v>342</v>
      </c>
      <c r="B59" s="38" t="s">
        <v>384</v>
      </c>
      <c r="C59" s="57">
        <v>3510</v>
      </c>
      <c r="D59" s="57">
        <v>175</v>
      </c>
      <c r="E59" s="57">
        <v>2413</v>
      </c>
      <c r="F59" s="57">
        <v>103</v>
      </c>
      <c r="G59" s="57">
        <v>0</v>
      </c>
      <c r="H59" s="57">
        <v>819</v>
      </c>
      <c r="I59" s="57">
        <v>13</v>
      </c>
      <c r="J59" s="57">
        <v>171</v>
      </c>
      <c r="K59" s="57">
        <v>24</v>
      </c>
      <c r="L59" s="57">
        <v>37</v>
      </c>
      <c r="M59" s="57">
        <v>33</v>
      </c>
      <c r="N59" s="57">
        <v>0</v>
      </c>
      <c r="O59" s="57">
        <v>77</v>
      </c>
      <c r="P59" s="57">
        <v>6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AT59" t="b">
        <f t="shared" si="1"/>
        <v>1</v>
      </c>
      <c r="AU59" t="b">
        <f t="shared" si="2"/>
        <v>1</v>
      </c>
      <c r="AV59" t="b">
        <f t="shared" si="3"/>
        <v>1</v>
      </c>
    </row>
    <row r="60" spans="1:48" ht="15.75" x14ac:dyDescent="0.25">
      <c r="A60" s="37" t="s">
        <v>352</v>
      </c>
      <c r="B60" s="38" t="s">
        <v>385</v>
      </c>
      <c r="C60" s="57">
        <v>1626</v>
      </c>
      <c r="D60" s="57">
        <v>8</v>
      </c>
      <c r="E60" s="57">
        <v>1217</v>
      </c>
      <c r="F60" s="57">
        <v>29</v>
      </c>
      <c r="G60" s="57">
        <v>0</v>
      </c>
      <c r="H60" s="57">
        <v>372</v>
      </c>
      <c r="I60" s="57">
        <v>41</v>
      </c>
      <c r="J60" s="57">
        <v>296</v>
      </c>
      <c r="K60" s="57">
        <v>5</v>
      </c>
      <c r="L60" s="57">
        <v>160</v>
      </c>
      <c r="M60" s="57">
        <v>14</v>
      </c>
      <c r="N60" s="57">
        <v>0</v>
      </c>
      <c r="O60" s="57">
        <v>117</v>
      </c>
      <c r="P60" s="57">
        <v>1</v>
      </c>
      <c r="Q60" s="57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0</v>
      </c>
      <c r="AT60" t="b">
        <f t="shared" si="1"/>
        <v>1</v>
      </c>
      <c r="AU60" t="b">
        <f t="shared" si="2"/>
        <v>1</v>
      </c>
      <c r="AV60" t="b">
        <f t="shared" si="3"/>
        <v>1</v>
      </c>
    </row>
    <row r="61" spans="1:48" ht="31.5" x14ac:dyDescent="0.25">
      <c r="A61" s="37" t="s">
        <v>353</v>
      </c>
      <c r="B61" s="38" t="s">
        <v>386</v>
      </c>
      <c r="C61" s="57">
        <v>21</v>
      </c>
      <c r="D61" s="57">
        <v>0</v>
      </c>
      <c r="E61" s="57">
        <v>0</v>
      </c>
      <c r="F61" s="57">
        <v>0</v>
      </c>
      <c r="G61" s="57">
        <v>0</v>
      </c>
      <c r="H61" s="57">
        <v>21</v>
      </c>
      <c r="I61" s="57">
        <v>2</v>
      </c>
      <c r="J61" s="57">
        <v>7</v>
      </c>
      <c r="K61" s="57">
        <v>0</v>
      </c>
      <c r="L61" s="57">
        <v>0</v>
      </c>
      <c r="M61" s="57">
        <v>1</v>
      </c>
      <c r="N61" s="57">
        <v>0</v>
      </c>
      <c r="O61" s="57">
        <v>6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AT61" t="b">
        <f t="shared" si="1"/>
        <v>1</v>
      </c>
      <c r="AU61" t="b">
        <f t="shared" si="2"/>
        <v>1</v>
      </c>
      <c r="AV61" t="b">
        <f t="shared" si="3"/>
        <v>1</v>
      </c>
    </row>
    <row r="62" spans="1:48" ht="15.75" x14ac:dyDescent="0.25">
      <c r="A62" s="37" t="s">
        <v>340</v>
      </c>
      <c r="B62" s="38" t="s">
        <v>387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1</v>
      </c>
      <c r="K62" s="57">
        <v>0</v>
      </c>
      <c r="L62" s="57">
        <v>0</v>
      </c>
      <c r="M62" s="57">
        <v>0</v>
      </c>
      <c r="N62" s="57">
        <v>0</v>
      </c>
      <c r="O62" s="57">
        <v>1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AT62" t="b">
        <f t="shared" si="1"/>
        <v>1</v>
      </c>
      <c r="AU62" t="b">
        <f t="shared" si="2"/>
        <v>1</v>
      </c>
      <c r="AV62" t="b">
        <f t="shared" si="3"/>
        <v>1</v>
      </c>
    </row>
    <row r="63" spans="1:48" ht="31.5" x14ac:dyDescent="0.25">
      <c r="A63" s="37" t="s">
        <v>349</v>
      </c>
      <c r="B63" s="38" t="s">
        <v>388</v>
      </c>
      <c r="C63" s="57">
        <v>6</v>
      </c>
      <c r="D63" s="57">
        <v>0</v>
      </c>
      <c r="E63" s="57">
        <v>0</v>
      </c>
      <c r="F63" s="57">
        <v>0</v>
      </c>
      <c r="G63" s="57">
        <v>0</v>
      </c>
      <c r="H63" s="57">
        <v>6</v>
      </c>
      <c r="I63" s="57">
        <v>1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1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AT63" t="b">
        <f t="shared" si="1"/>
        <v>1</v>
      </c>
      <c r="AU63" t="b">
        <f t="shared" si="2"/>
        <v>1</v>
      </c>
      <c r="AV63" t="b">
        <f t="shared" si="3"/>
        <v>1</v>
      </c>
    </row>
    <row r="64" spans="1:48" ht="15.75" x14ac:dyDescent="0.25">
      <c r="A64" s="37" t="s">
        <v>352</v>
      </c>
      <c r="B64" s="38" t="s">
        <v>389</v>
      </c>
      <c r="C64" s="57">
        <v>1</v>
      </c>
      <c r="D64" s="57">
        <v>0</v>
      </c>
      <c r="E64" s="57">
        <v>0</v>
      </c>
      <c r="F64" s="57">
        <v>0</v>
      </c>
      <c r="G64" s="57">
        <v>0</v>
      </c>
      <c r="H64" s="57">
        <v>1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AT64" t="b">
        <f t="shared" si="1"/>
        <v>1</v>
      </c>
      <c r="AU64" t="b">
        <f t="shared" si="2"/>
        <v>1</v>
      </c>
      <c r="AV64" t="b">
        <f t="shared" si="3"/>
        <v>1</v>
      </c>
    </row>
    <row r="65" spans="1:48" ht="31.5" x14ac:dyDescent="0.25">
      <c r="A65" s="39" t="s">
        <v>354</v>
      </c>
      <c r="B65" s="38" t="s">
        <v>390</v>
      </c>
      <c r="C65" s="57">
        <v>17</v>
      </c>
      <c r="D65" s="57">
        <v>0</v>
      </c>
      <c r="E65" s="57">
        <v>1</v>
      </c>
      <c r="F65" s="57">
        <v>0</v>
      </c>
      <c r="G65" s="57">
        <v>0</v>
      </c>
      <c r="H65" s="57">
        <v>16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AT65" t="b">
        <f t="shared" si="1"/>
        <v>1</v>
      </c>
      <c r="AU65" t="b">
        <f t="shared" si="2"/>
        <v>1</v>
      </c>
      <c r="AV65" t="b">
        <f t="shared" si="3"/>
        <v>1</v>
      </c>
    </row>
    <row r="66" spans="1:48" ht="15.75" x14ac:dyDescent="0.25">
      <c r="A66" s="37" t="s">
        <v>340</v>
      </c>
      <c r="B66" s="38" t="s">
        <v>391</v>
      </c>
      <c r="C66" s="57">
        <v>13</v>
      </c>
      <c r="D66" s="57">
        <v>0</v>
      </c>
      <c r="E66" s="57">
        <v>0</v>
      </c>
      <c r="F66" s="57">
        <v>0</v>
      </c>
      <c r="G66" s="57">
        <v>0</v>
      </c>
      <c r="H66" s="57">
        <v>13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AT66" t="b">
        <f t="shared" si="1"/>
        <v>1</v>
      </c>
      <c r="AU66" t="b">
        <f t="shared" si="2"/>
        <v>1</v>
      </c>
      <c r="AV66" t="b">
        <f t="shared" si="3"/>
        <v>1</v>
      </c>
    </row>
    <row r="67" spans="1:48" ht="31.5" x14ac:dyDescent="0.25">
      <c r="A67" s="37" t="s">
        <v>342</v>
      </c>
      <c r="B67" s="38" t="s">
        <v>392</v>
      </c>
      <c r="C67" s="57">
        <v>2</v>
      </c>
      <c r="D67" s="57">
        <v>0</v>
      </c>
      <c r="E67" s="57">
        <v>1</v>
      </c>
      <c r="F67" s="57">
        <v>0</v>
      </c>
      <c r="G67" s="57">
        <v>0</v>
      </c>
      <c r="H67" s="57">
        <v>1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AT67" t="b">
        <f t="shared" si="1"/>
        <v>1</v>
      </c>
      <c r="AU67" t="b">
        <f t="shared" si="2"/>
        <v>1</v>
      </c>
      <c r="AV67" t="b">
        <f t="shared" si="3"/>
        <v>1</v>
      </c>
    </row>
    <row r="68" spans="1:48" ht="15.75" x14ac:dyDescent="0.25">
      <c r="A68" s="37" t="s">
        <v>352</v>
      </c>
      <c r="B68" s="38" t="s">
        <v>393</v>
      </c>
      <c r="C68" s="57">
        <v>1</v>
      </c>
      <c r="D68" s="57">
        <v>0</v>
      </c>
      <c r="E68" s="57">
        <v>0</v>
      </c>
      <c r="F68" s="57">
        <v>0</v>
      </c>
      <c r="G68" s="57">
        <v>0</v>
      </c>
      <c r="H68" s="57">
        <v>1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AT68" t="b">
        <f t="shared" si="1"/>
        <v>1</v>
      </c>
      <c r="AU68" t="b">
        <f t="shared" si="2"/>
        <v>1</v>
      </c>
      <c r="AV68" t="b">
        <f t="shared" si="3"/>
        <v>1</v>
      </c>
    </row>
    <row r="69" spans="1:48" ht="31.5" x14ac:dyDescent="0.25">
      <c r="A69" s="37" t="s">
        <v>363</v>
      </c>
      <c r="B69" s="38" t="s">
        <v>394</v>
      </c>
      <c r="C69" s="57">
        <v>2</v>
      </c>
      <c r="D69" s="57">
        <v>0</v>
      </c>
      <c r="E69" s="57">
        <v>2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AT69" t="b">
        <f t="shared" si="1"/>
        <v>1</v>
      </c>
      <c r="AU69" t="b">
        <f t="shared" si="2"/>
        <v>1</v>
      </c>
      <c r="AV69" t="b">
        <f t="shared" si="3"/>
        <v>1</v>
      </c>
    </row>
    <row r="70" spans="1:48" ht="15.75" x14ac:dyDescent="0.25">
      <c r="A70" s="37" t="s">
        <v>340</v>
      </c>
      <c r="B70" s="38" t="s">
        <v>395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AT70" t="b">
        <f t="shared" si="1"/>
        <v>1</v>
      </c>
      <c r="AU70" t="b">
        <f t="shared" si="2"/>
        <v>1</v>
      </c>
      <c r="AV70" t="b">
        <f t="shared" si="3"/>
        <v>1</v>
      </c>
    </row>
    <row r="71" spans="1:48" ht="31.5" x14ac:dyDescent="0.25">
      <c r="A71" s="37" t="s">
        <v>342</v>
      </c>
      <c r="B71" s="38" t="s">
        <v>396</v>
      </c>
      <c r="C71" s="57">
        <v>1</v>
      </c>
      <c r="D71" s="57">
        <v>0</v>
      </c>
      <c r="E71" s="57">
        <v>1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AT71" t="b">
        <f t="shared" si="1"/>
        <v>1</v>
      </c>
      <c r="AU71" t="b">
        <f t="shared" si="2"/>
        <v>1</v>
      </c>
      <c r="AV71" t="b">
        <f t="shared" si="3"/>
        <v>1</v>
      </c>
    </row>
    <row r="72" spans="1:48" ht="15.75" x14ac:dyDescent="0.25">
      <c r="A72" s="37" t="s">
        <v>352</v>
      </c>
      <c r="B72" s="38" t="s">
        <v>397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>
        <v>0</v>
      </c>
      <c r="AT72" t="b">
        <f t="shared" si="1"/>
        <v>1</v>
      </c>
      <c r="AU72" t="b">
        <f t="shared" si="2"/>
        <v>1</v>
      </c>
      <c r="AV72" t="b">
        <f t="shared" si="3"/>
        <v>1</v>
      </c>
    </row>
    <row r="73" spans="1:48" ht="31.5" x14ac:dyDescent="0.25">
      <c r="A73" s="37" t="s">
        <v>355</v>
      </c>
      <c r="B73" s="38" t="s">
        <v>398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1</v>
      </c>
      <c r="K73" s="57">
        <v>0</v>
      </c>
      <c r="L73" s="57">
        <v>0</v>
      </c>
      <c r="M73" s="57">
        <v>1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AT73" t="b">
        <f t="shared" si="1"/>
        <v>1</v>
      </c>
      <c r="AU73" t="b">
        <f t="shared" si="2"/>
        <v>1</v>
      </c>
      <c r="AV73" t="b">
        <f t="shared" si="3"/>
        <v>1</v>
      </c>
    </row>
    <row r="74" spans="1:48" ht="15.75" x14ac:dyDescent="0.25">
      <c r="A74" s="37" t="s">
        <v>236</v>
      </c>
      <c r="B74" s="38" t="s">
        <v>399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AT74" t="b">
        <f t="shared" si="1"/>
        <v>1</v>
      </c>
      <c r="AU74" t="b">
        <f t="shared" si="2"/>
        <v>1</v>
      </c>
      <c r="AV74" t="b">
        <f t="shared" si="3"/>
        <v>1</v>
      </c>
    </row>
    <row r="75" spans="1:48" ht="15.75" x14ac:dyDescent="0.25">
      <c r="A75" s="37" t="s">
        <v>356</v>
      </c>
      <c r="B75" s="38" t="s">
        <v>400</v>
      </c>
      <c r="C75" s="57">
        <v>6798</v>
      </c>
      <c r="D75" s="57">
        <v>104</v>
      </c>
      <c r="E75" s="57">
        <v>4313</v>
      </c>
      <c r="F75" s="57">
        <v>1095</v>
      </c>
      <c r="G75" s="57">
        <v>0</v>
      </c>
      <c r="H75" s="57">
        <v>1286</v>
      </c>
      <c r="I75" s="57">
        <v>67</v>
      </c>
      <c r="J75" s="57">
        <v>1776</v>
      </c>
      <c r="K75" s="57">
        <v>17</v>
      </c>
      <c r="L75" s="57">
        <v>1226</v>
      </c>
      <c r="M75" s="57">
        <v>137</v>
      </c>
      <c r="N75" s="57">
        <v>0</v>
      </c>
      <c r="O75" s="57">
        <v>396</v>
      </c>
      <c r="P75" s="57">
        <v>2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AT75" t="b">
        <f t="shared" si="1"/>
        <v>1</v>
      </c>
      <c r="AU75" t="b">
        <f t="shared" si="2"/>
        <v>1</v>
      </c>
      <c r="AV75" t="b">
        <f t="shared" si="3"/>
        <v>1</v>
      </c>
    </row>
    <row r="76" spans="1:48" ht="15.75" x14ac:dyDescent="0.25">
      <c r="A76" s="37" t="s">
        <v>236</v>
      </c>
      <c r="B76" s="38" t="s">
        <v>401</v>
      </c>
      <c r="C76" s="57">
        <v>1908</v>
      </c>
      <c r="D76" s="57">
        <v>552</v>
      </c>
      <c r="E76" s="57">
        <v>134</v>
      </c>
      <c r="F76" s="57">
        <v>830</v>
      </c>
      <c r="G76" s="57">
        <v>0</v>
      </c>
      <c r="H76" s="57">
        <v>392</v>
      </c>
      <c r="I76" s="57">
        <v>18</v>
      </c>
      <c r="J76" s="57">
        <v>167</v>
      </c>
      <c r="K76" s="57">
        <v>0</v>
      </c>
      <c r="L76" s="57">
        <v>106</v>
      </c>
      <c r="M76" s="57">
        <v>54</v>
      </c>
      <c r="N76" s="57">
        <v>0</v>
      </c>
      <c r="O76" s="57">
        <v>7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AT76" t="b">
        <f t="shared" ref="AT76" si="6">C76=D76+E76+F76+H76</f>
        <v>1</v>
      </c>
      <c r="AU76" t="b">
        <f t="shared" ref="AU76" si="7">J76=K76+L76+M76+O76</f>
        <v>1</v>
      </c>
      <c r="AV76" t="b">
        <f t="shared" ref="AV76" si="8">Q76=R76+S76+T76+V76</f>
        <v>1</v>
      </c>
    </row>
    <row r="77" spans="1:48" ht="31.5" x14ac:dyDescent="0.25">
      <c r="A77" s="2" t="s">
        <v>357</v>
      </c>
    </row>
    <row r="78" spans="1:48" ht="15.75" x14ac:dyDescent="0.25">
      <c r="A78" s="2" t="s">
        <v>358</v>
      </c>
    </row>
  </sheetData>
  <mergeCells count="14">
    <mergeCell ref="A3:W3"/>
    <mergeCell ref="A4:W4"/>
    <mergeCell ref="A5:W5"/>
    <mergeCell ref="R8:W8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conditionalFormatting sqref="Y12:AS12 Y37:AS37 AT11:AU76">
    <cfRule type="cellIs" dxfId="4" priority="4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5" sqref="F15"/>
    </sheetView>
  </sheetViews>
  <sheetFormatPr defaultRowHeight="15" x14ac:dyDescent="0.25"/>
  <cols>
    <col min="1" max="1" width="75.140625" customWidth="1"/>
    <col min="2" max="2" width="11.140625" customWidth="1"/>
    <col min="3" max="3" width="19.85546875" bestFit="1" customWidth="1"/>
    <col min="4" max="4" width="16.5703125" customWidth="1"/>
    <col min="5" max="5" width="17.42578125" customWidth="1"/>
    <col min="6" max="6" width="13.42578125" customWidth="1"/>
    <col min="7" max="7" width="14.85546875" bestFit="1" customWidth="1"/>
  </cols>
  <sheetData>
    <row r="1" spans="1:6" ht="15.75" x14ac:dyDescent="0.25">
      <c r="E1" s="1" t="s">
        <v>405</v>
      </c>
    </row>
    <row r="2" spans="1:6" ht="15.75" x14ac:dyDescent="0.25">
      <c r="A2" s="2"/>
    </row>
    <row r="3" spans="1:6" ht="15.75" x14ac:dyDescent="0.25">
      <c r="A3" s="90" t="s">
        <v>406</v>
      </c>
      <c r="B3" s="90"/>
      <c r="C3" s="90"/>
      <c r="D3" s="90"/>
      <c r="E3" s="90"/>
    </row>
    <row r="4" spans="1:6" ht="15.75" x14ac:dyDescent="0.25">
      <c r="A4" s="90" t="s">
        <v>407</v>
      </c>
      <c r="B4" s="90"/>
      <c r="C4" s="90"/>
      <c r="D4" s="90"/>
      <c r="E4" s="90"/>
    </row>
    <row r="6" spans="1:6" ht="15.75" x14ac:dyDescent="0.25">
      <c r="A6" s="91" t="s">
        <v>408</v>
      </c>
      <c r="B6" s="91" t="s">
        <v>3</v>
      </c>
      <c r="C6" s="91" t="s">
        <v>8</v>
      </c>
      <c r="D6" s="91" t="s">
        <v>9</v>
      </c>
      <c r="E6" s="91"/>
    </row>
    <row r="7" spans="1:6" ht="15.75" x14ac:dyDescent="0.25">
      <c r="A7" s="91"/>
      <c r="B7" s="91"/>
      <c r="C7" s="91"/>
      <c r="D7" s="36" t="s">
        <v>128</v>
      </c>
      <c r="E7" s="36" t="s">
        <v>129</v>
      </c>
    </row>
    <row r="8" spans="1:6" ht="15.75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</row>
    <row r="9" spans="1:6" ht="31.5" x14ac:dyDescent="0.25">
      <c r="A9" s="37" t="s">
        <v>409</v>
      </c>
      <c r="B9" s="38" t="s">
        <v>298</v>
      </c>
      <c r="C9" s="72">
        <f>E9+D9</f>
        <v>33738089293.400002</v>
      </c>
      <c r="D9" s="72">
        <v>0</v>
      </c>
      <c r="E9" s="72">
        <v>33738089293.400002</v>
      </c>
      <c r="F9" s="70" t="s">
        <v>706</v>
      </c>
    </row>
    <row r="10" spans="1:6" ht="31.5" x14ac:dyDescent="0.25">
      <c r="A10" s="37" t="s">
        <v>410</v>
      </c>
      <c r="B10" s="38" t="s">
        <v>299</v>
      </c>
      <c r="C10" s="72">
        <f t="shared" ref="C10:C51" si="0">E10+D10</f>
        <v>1795113261.8</v>
      </c>
      <c r="D10" s="72">
        <v>0</v>
      </c>
      <c r="E10" s="72">
        <v>1795113261.8</v>
      </c>
      <c r="F10" t="e">
        <f>#REF!=#REF!+#REF!+#REF!</f>
        <v>#REF!</v>
      </c>
    </row>
    <row r="11" spans="1:6" ht="15.75" x14ac:dyDescent="0.25">
      <c r="A11" s="37" t="s">
        <v>411</v>
      </c>
      <c r="B11" s="38" t="s">
        <v>251</v>
      </c>
      <c r="C11" s="72">
        <f t="shared" si="0"/>
        <v>1402756821.7</v>
      </c>
      <c r="D11" s="72">
        <v>0</v>
      </c>
      <c r="E11" s="72">
        <v>1402756821.7</v>
      </c>
    </row>
    <row r="12" spans="1:6" ht="15.75" x14ac:dyDescent="0.25">
      <c r="A12" s="37" t="s">
        <v>236</v>
      </c>
      <c r="B12" s="38" t="s">
        <v>69</v>
      </c>
      <c r="C12" s="72">
        <f t="shared" si="0"/>
        <v>221007029.30000001</v>
      </c>
      <c r="D12" s="72">
        <v>0</v>
      </c>
      <c r="E12" s="72">
        <v>221007029.30000001</v>
      </c>
      <c r="F12" t="s">
        <v>707</v>
      </c>
    </row>
    <row r="13" spans="1:6" ht="15.75" x14ac:dyDescent="0.25">
      <c r="A13" s="37" t="s">
        <v>412</v>
      </c>
      <c r="B13" s="38" t="s">
        <v>98</v>
      </c>
      <c r="C13" s="72">
        <f t="shared" si="0"/>
        <v>133079969</v>
      </c>
      <c r="D13" s="72">
        <v>0</v>
      </c>
      <c r="E13" s="72">
        <v>133079969</v>
      </c>
      <c r="F13" t="e">
        <f>#REF!&gt;=SUM(#REF!,#REF!,#REF!,#REF!)</f>
        <v>#REF!</v>
      </c>
    </row>
    <row r="14" spans="1:6" ht="31.5" x14ac:dyDescent="0.25">
      <c r="A14" s="37" t="s">
        <v>413</v>
      </c>
      <c r="B14" s="38" t="s">
        <v>99</v>
      </c>
      <c r="C14" s="72">
        <f t="shared" si="0"/>
        <v>133074.79999999999</v>
      </c>
      <c r="D14" s="72">
        <v>0</v>
      </c>
      <c r="E14" s="72">
        <v>133074.79999999999</v>
      </c>
    </row>
    <row r="15" spans="1:6" ht="15.75" x14ac:dyDescent="0.25">
      <c r="A15" s="37" t="s">
        <v>30</v>
      </c>
      <c r="B15" s="38" t="s">
        <v>151</v>
      </c>
      <c r="C15" s="72">
        <f t="shared" si="0"/>
        <v>52547.4</v>
      </c>
      <c r="D15" s="72">
        <v>0</v>
      </c>
      <c r="E15" s="72">
        <v>52547.4</v>
      </c>
    </row>
    <row r="16" spans="1:6" ht="31.5" x14ac:dyDescent="0.25">
      <c r="A16" s="37" t="s">
        <v>414</v>
      </c>
      <c r="B16" s="38" t="s">
        <v>152</v>
      </c>
      <c r="C16" s="72">
        <f t="shared" si="0"/>
        <v>0</v>
      </c>
      <c r="D16" s="72">
        <v>0</v>
      </c>
      <c r="E16" s="72">
        <v>0</v>
      </c>
    </row>
    <row r="17" spans="1:6" ht="31.5" x14ac:dyDescent="0.25">
      <c r="A17" s="39" t="s">
        <v>415</v>
      </c>
      <c r="B17" s="38" t="s">
        <v>421</v>
      </c>
      <c r="C17" s="72">
        <f t="shared" si="0"/>
        <v>84031.8</v>
      </c>
      <c r="D17" s="72">
        <v>0</v>
      </c>
      <c r="E17" s="72">
        <v>84031.8</v>
      </c>
    </row>
    <row r="18" spans="1:6" ht="15.75" x14ac:dyDescent="0.25">
      <c r="A18" s="37" t="s">
        <v>416</v>
      </c>
      <c r="B18" s="38" t="s">
        <v>422</v>
      </c>
      <c r="C18" s="72">
        <f t="shared" si="0"/>
        <v>1072.8</v>
      </c>
      <c r="D18" s="72">
        <v>0</v>
      </c>
      <c r="E18" s="72">
        <v>1072.8</v>
      </c>
    </row>
    <row r="19" spans="1:6" ht="15.75" x14ac:dyDescent="0.25">
      <c r="A19" s="37" t="s">
        <v>417</v>
      </c>
      <c r="B19" s="38" t="s">
        <v>100</v>
      </c>
      <c r="C19" s="72">
        <f t="shared" si="0"/>
        <v>7289440.5999999996</v>
      </c>
      <c r="D19" s="72">
        <v>0</v>
      </c>
      <c r="E19" s="72">
        <v>7289440.5999999996</v>
      </c>
    </row>
    <row r="20" spans="1:6" ht="15.75" x14ac:dyDescent="0.25">
      <c r="A20" s="37" t="s">
        <v>418</v>
      </c>
      <c r="B20" s="38" t="s">
        <v>101</v>
      </c>
      <c r="C20" s="72">
        <f t="shared" si="0"/>
        <v>0</v>
      </c>
      <c r="D20" s="72">
        <v>0</v>
      </c>
      <c r="E20" s="72">
        <v>0</v>
      </c>
    </row>
    <row r="21" spans="1:6" ht="15.75" x14ac:dyDescent="0.25">
      <c r="A21" s="37" t="s">
        <v>297</v>
      </c>
      <c r="B21" s="38" t="s">
        <v>102</v>
      </c>
      <c r="C21" s="72">
        <f t="shared" si="0"/>
        <v>125657453.59999999</v>
      </c>
      <c r="D21" s="72">
        <v>0</v>
      </c>
      <c r="E21" s="72">
        <v>125657453.59999999</v>
      </c>
      <c r="F21" t="s">
        <v>708</v>
      </c>
    </row>
    <row r="22" spans="1:6" ht="15.75" x14ac:dyDescent="0.25">
      <c r="A22" s="37" t="s">
        <v>419</v>
      </c>
      <c r="B22" s="38" t="s">
        <v>254</v>
      </c>
      <c r="C22" s="72">
        <f t="shared" si="0"/>
        <v>259276471.09999999</v>
      </c>
      <c r="D22" s="72">
        <v>0</v>
      </c>
      <c r="E22" s="72">
        <v>259276471.09999999</v>
      </c>
      <c r="F22" t="e">
        <f>#REF!=SUM(#REF!,#REF!,#REF!,E36,,E40,E44,E48,E50)</f>
        <v>#REF!</v>
      </c>
    </row>
    <row r="23" spans="1:6" ht="31.5" x14ac:dyDescent="0.25">
      <c r="A23" s="37" t="s">
        <v>413</v>
      </c>
      <c r="B23" s="38" t="s">
        <v>255</v>
      </c>
      <c r="C23" s="72">
        <f t="shared" si="0"/>
        <v>0</v>
      </c>
      <c r="D23" s="72">
        <v>0</v>
      </c>
      <c r="E23" s="72">
        <v>0</v>
      </c>
    </row>
    <row r="24" spans="1:6" ht="15.75" x14ac:dyDescent="0.25">
      <c r="A24" s="37" t="s">
        <v>30</v>
      </c>
      <c r="B24" s="38" t="s">
        <v>423</v>
      </c>
      <c r="C24" s="72">
        <f t="shared" si="0"/>
        <v>0</v>
      </c>
      <c r="D24" s="72">
        <v>0</v>
      </c>
      <c r="E24" s="72">
        <v>0</v>
      </c>
    </row>
    <row r="25" spans="1:6" ht="31.5" x14ac:dyDescent="0.25">
      <c r="A25" s="37" t="s">
        <v>402</v>
      </c>
      <c r="B25" s="38" t="s">
        <v>424</v>
      </c>
      <c r="C25" s="72">
        <f t="shared" si="0"/>
        <v>0</v>
      </c>
      <c r="D25" s="72">
        <v>0</v>
      </c>
      <c r="E25" s="72">
        <v>0</v>
      </c>
    </row>
    <row r="26" spans="1:6" ht="31.5" x14ac:dyDescent="0.25">
      <c r="A26" s="37" t="s">
        <v>403</v>
      </c>
      <c r="B26" s="38" t="s">
        <v>425</v>
      </c>
      <c r="C26" s="72">
        <f t="shared" si="0"/>
        <v>0</v>
      </c>
      <c r="D26" s="72">
        <v>0</v>
      </c>
      <c r="E26" s="72">
        <v>0</v>
      </c>
    </row>
    <row r="27" spans="1:6" ht="15.75" x14ac:dyDescent="0.25">
      <c r="A27" s="37" t="s">
        <v>347</v>
      </c>
      <c r="B27" s="38" t="s">
        <v>426</v>
      </c>
      <c r="C27" s="72">
        <f t="shared" si="0"/>
        <v>0</v>
      </c>
      <c r="D27" s="72">
        <v>0</v>
      </c>
      <c r="E27" s="72">
        <v>0</v>
      </c>
      <c r="F27" t="s">
        <v>709</v>
      </c>
    </row>
    <row r="28" spans="1:6" ht="31.5" x14ac:dyDescent="0.25">
      <c r="A28" s="37" t="s">
        <v>420</v>
      </c>
      <c r="B28" s="38" t="s">
        <v>256</v>
      </c>
      <c r="C28" s="72">
        <f t="shared" si="0"/>
        <v>7045345.2999999998</v>
      </c>
      <c r="D28" s="72">
        <v>0</v>
      </c>
      <c r="E28" s="72">
        <v>7045345.2999999998</v>
      </c>
      <c r="F28" t="e">
        <f>#REF!&gt;=#REF!+#REF!+#REF!</f>
        <v>#REF!</v>
      </c>
    </row>
    <row r="29" spans="1:6" ht="31.5" x14ac:dyDescent="0.25">
      <c r="A29" s="37" t="s">
        <v>402</v>
      </c>
      <c r="B29" s="38" t="s">
        <v>427</v>
      </c>
      <c r="C29" s="72">
        <f t="shared" si="0"/>
        <v>0</v>
      </c>
      <c r="D29" s="72">
        <v>0</v>
      </c>
      <c r="E29" s="72">
        <v>0</v>
      </c>
    </row>
    <row r="30" spans="1:6" ht="31.5" x14ac:dyDescent="0.25">
      <c r="A30" s="37" t="s">
        <v>403</v>
      </c>
      <c r="B30" s="38" t="s">
        <v>428</v>
      </c>
      <c r="C30" s="72">
        <f t="shared" si="0"/>
        <v>3816083.4</v>
      </c>
      <c r="D30" s="72">
        <v>0</v>
      </c>
      <c r="E30" s="72">
        <v>3816083.4</v>
      </c>
    </row>
    <row r="31" spans="1:6" ht="15.75" x14ac:dyDescent="0.25">
      <c r="A31" s="37" t="s">
        <v>352</v>
      </c>
      <c r="B31" s="38" t="s">
        <v>429</v>
      </c>
      <c r="C31" s="72">
        <f t="shared" si="0"/>
        <v>829383.4</v>
      </c>
      <c r="D31" s="72">
        <v>0</v>
      </c>
      <c r="E31" s="72">
        <v>829383.4</v>
      </c>
      <c r="F31" t="s">
        <v>710</v>
      </c>
    </row>
    <row r="32" spans="1:6" ht="47.25" x14ac:dyDescent="0.25">
      <c r="A32" s="37" t="s">
        <v>404</v>
      </c>
      <c r="B32" s="38" t="s">
        <v>312</v>
      </c>
      <c r="C32" s="72">
        <f t="shared" si="0"/>
        <v>0</v>
      </c>
      <c r="D32" s="72">
        <v>0</v>
      </c>
      <c r="E32" s="72">
        <v>0</v>
      </c>
      <c r="F32" s="71" t="e">
        <f>#REF!+#REF!+#REF!&lt;=#REF!</f>
        <v>#REF!</v>
      </c>
    </row>
    <row r="33" spans="1:6" ht="31.5" x14ac:dyDescent="0.25">
      <c r="A33" s="37" t="s">
        <v>402</v>
      </c>
      <c r="B33" s="38" t="s">
        <v>313</v>
      </c>
      <c r="C33" s="72">
        <f t="shared" si="0"/>
        <v>0</v>
      </c>
      <c r="D33" s="72">
        <v>0</v>
      </c>
      <c r="E33" s="72">
        <v>0</v>
      </c>
    </row>
    <row r="34" spans="1:6" ht="31.5" x14ac:dyDescent="0.25">
      <c r="A34" s="37" t="s">
        <v>403</v>
      </c>
      <c r="B34" s="38" t="s">
        <v>314</v>
      </c>
      <c r="C34" s="72">
        <f t="shared" si="0"/>
        <v>0</v>
      </c>
      <c r="D34" s="72">
        <v>0</v>
      </c>
      <c r="E34" s="72">
        <v>0</v>
      </c>
    </row>
    <row r="35" spans="1:6" ht="15.75" x14ac:dyDescent="0.25">
      <c r="A35" s="37" t="s">
        <v>352</v>
      </c>
      <c r="B35" s="38" t="s">
        <v>315</v>
      </c>
      <c r="C35" s="72">
        <f t="shared" si="0"/>
        <v>0</v>
      </c>
      <c r="D35" s="72">
        <v>0</v>
      </c>
      <c r="E35" s="72">
        <v>0</v>
      </c>
      <c r="F35" t="s">
        <v>711</v>
      </c>
    </row>
    <row r="36" spans="1:6" ht="47.25" x14ac:dyDescent="0.25">
      <c r="A36" s="37" t="s">
        <v>351</v>
      </c>
      <c r="B36" s="38" t="s">
        <v>317</v>
      </c>
      <c r="C36" s="72">
        <f t="shared" si="0"/>
        <v>175466573</v>
      </c>
      <c r="D36" s="72">
        <v>0</v>
      </c>
      <c r="E36" s="72">
        <v>175466573</v>
      </c>
      <c r="F36" s="71" t="b">
        <f>E37+E38+E39&lt;=E36</f>
        <v>1</v>
      </c>
    </row>
    <row r="37" spans="1:6" ht="31.5" x14ac:dyDescent="0.25">
      <c r="A37" s="37" t="s">
        <v>402</v>
      </c>
      <c r="B37" s="38" t="s">
        <v>430</v>
      </c>
      <c r="C37" s="72">
        <f t="shared" si="0"/>
        <v>127226306.90000001</v>
      </c>
      <c r="D37" s="72">
        <v>0</v>
      </c>
      <c r="E37" s="72">
        <v>127226306.90000001</v>
      </c>
    </row>
    <row r="38" spans="1:6" ht="31.5" x14ac:dyDescent="0.25">
      <c r="A38" s="37" t="s">
        <v>403</v>
      </c>
      <c r="B38" s="38" t="s">
        <v>431</v>
      </c>
      <c r="C38" s="72">
        <f t="shared" si="0"/>
        <v>5088673.4000000004</v>
      </c>
      <c r="D38" s="72">
        <v>0</v>
      </c>
      <c r="E38" s="72">
        <v>5088673.4000000004</v>
      </c>
    </row>
    <row r="39" spans="1:6" ht="15.75" x14ac:dyDescent="0.25">
      <c r="A39" s="37" t="s">
        <v>352</v>
      </c>
      <c r="B39" s="38" t="s">
        <v>432</v>
      </c>
      <c r="C39" s="72">
        <f t="shared" si="0"/>
        <v>3223210</v>
      </c>
      <c r="D39" s="72">
        <v>0</v>
      </c>
      <c r="E39" s="72">
        <v>3223210</v>
      </c>
      <c r="F39" t="s">
        <v>712</v>
      </c>
    </row>
    <row r="40" spans="1:6" ht="47.25" x14ac:dyDescent="0.25">
      <c r="A40" s="37" t="s">
        <v>353</v>
      </c>
      <c r="B40" s="38" t="s">
        <v>318</v>
      </c>
      <c r="C40" s="72">
        <f t="shared" si="0"/>
        <v>689189.3</v>
      </c>
      <c r="D40" s="72">
        <v>0</v>
      </c>
      <c r="E40" s="72">
        <v>689189.3</v>
      </c>
      <c r="F40" t="b">
        <f>E40&gt;=E41+E42+E43</f>
        <v>1</v>
      </c>
    </row>
    <row r="41" spans="1:6" ht="31.5" x14ac:dyDescent="0.25">
      <c r="A41" s="37" t="s">
        <v>402</v>
      </c>
      <c r="B41" s="38" t="s">
        <v>433</v>
      </c>
      <c r="C41" s="72">
        <f t="shared" si="0"/>
        <v>50514.7</v>
      </c>
      <c r="D41" s="72">
        <v>0</v>
      </c>
      <c r="E41" s="72">
        <v>50514.7</v>
      </c>
    </row>
    <row r="42" spans="1:6" ht="31.5" x14ac:dyDescent="0.25">
      <c r="A42" s="37" t="s">
        <v>403</v>
      </c>
      <c r="B42" s="38" t="s">
        <v>434</v>
      </c>
      <c r="C42" s="72">
        <f t="shared" si="0"/>
        <v>215695.9</v>
      </c>
      <c r="D42" s="72">
        <v>0</v>
      </c>
      <c r="E42" s="72">
        <v>215695.9</v>
      </c>
    </row>
    <row r="43" spans="1:6" ht="15.75" x14ac:dyDescent="0.25">
      <c r="A43" s="37" t="s">
        <v>352</v>
      </c>
      <c r="B43" s="38" t="s">
        <v>435</v>
      </c>
      <c r="C43" s="72">
        <f t="shared" si="0"/>
        <v>19680.2</v>
      </c>
      <c r="D43" s="72">
        <v>0</v>
      </c>
      <c r="E43" s="72">
        <v>19680.2</v>
      </c>
      <c r="F43" t="s">
        <v>697</v>
      </c>
    </row>
    <row r="44" spans="1:6" ht="31.5" x14ac:dyDescent="0.25">
      <c r="A44" s="37" t="s">
        <v>354</v>
      </c>
      <c r="B44" s="38" t="s">
        <v>319</v>
      </c>
      <c r="C44" s="72">
        <f t="shared" si="0"/>
        <v>1017900.2</v>
      </c>
      <c r="D44" s="72">
        <v>0</v>
      </c>
      <c r="E44" s="72">
        <v>1017900.2</v>
      </c>
      <c r="F44" t="b">
        <f>E44&gt;=E45+E46+E47</f>
        <v>1</v>
      </c>
    </row>
    <row r="45" spans="1:6" ht="31.5" x14ac:dyDescent="0.25">
      <c r="A45" s="37" t="s">
        <v>402</v>
      </c>
      <c r="B45" s="38" t="s">
        <v>320</v>
      </c>
      <c r="C45" s="72">
        <f t="shared" si="0"/>
        <v>920325.7</v>
      </c>
      <c r="D45" s="72">
        <v>0</v>
      </c>
      <c r="E45" s="72">
        <v>920325.7</v>
      </c>
    </row>
    <row r="46" spans="1:6" ht="31.5" x14ac:dyDescent="0.25">
      <c r="A46" s="37" t="s">
        <v>403</v>
      </c>
      <c r="B46" s="38" t="s">
        <v>436</v>
      </c>
      <c r="C46" s="72">
        <f t="shared" si="0"/>
        <v>22506.9</v>
      </c>
      <c r="D46" s="72">
        <v>0</v>
      </c>
      <c r="E46" s="72">
        <v>22506.9</v>
      </c>
    </row>
    <row r="47" spans="1:6" ht="15.75" x14ac:dyDescent="0.25">
      <c r="A47" s="37" t="s">
        <v>352</v>
      </c>
      <c r="B47" s="38" t="s">
        <v>437</v>
      </c>
      <c r="C47" s="72">
        <f t="shared" si="0"/>
        <v>9533.9</v>
      </c>
      <c r="D47" s="72">
        <v>0</v>
      </c>
      <c r="E47" s="72">
        <v>9533.9</v>
      </c>
    </row>
    <row r="48" spans="1:6" ht="31.5" x14ac:dyDescent="0.25">
      <c r="A48" s="37" t="s">
        <v>355</v>
      </c>
      <c r="B48" s="38" t="s">
        <v>321</v>
      </c>
      <c r="C48" s="72">
        <f t="shared" si="0"/>
        <v>0</v>
      </c>
      <c r="D48" s="72">
        <v>0</v>
      </c>
      <c r="E48" s="72">
        <v>0</v>
      </c>
    </row>
    <row r="49" spans="1:5" ht="15.75" x14ac:dyDescent="0.25">
      <c r="A49" s="37" t="s">
        <v>236</v>
      </c>
      <c r="B49" s="38" t="s">
        <v>438</v>
      </c>
      <c r="C49" s="72">
        <f t="shared" si="0"/>
        <v>0</v>
      </c>
      <c r="D49" s="72">
        <v>0</v>
      </c>
      <c r="E49" s="72">
        <v>0</v>
      </c>
    </row>
    <row r="50" spans="1:5" ht="15.75" x14ac:dyDescent="0.25">
      <c r="A50" s="37" t="s">
        <v>356</v>
      </c>
      <c r="B50" s="38" t="s">
        <v>322</v>
      </c>
      <c r="C50" s="72">
        <f t="shared" si="0"/>
        <v>75057463.299999997</v>
      </c>
      <c r="D50" s="72">
        <v>0</v>
      </c>
      <c r="E50" s="72">
        <v>75057463.299999997</v>
      </c>
    </row>
    <row r="51" spans="1:5" ht="15.75" x14ac:dyDescent="0.25">
      <c r="A51" s="37" t="s">
        <v>236</v>
      </c>
      <c r="B51" s="38" t="s">
        <v>439</v>
      </c>
      <c r="C51" s="72">
        <f t="shared" si="0"/>
        <v>41589073.899999999</v>
      </c>
      <c r="D51" s="72">
        <v>0</v>
      </c>
      <c r="E51" s="72">
        <v>41589073.899999999</v>
      </c>
    </row>
  </sheetData>
  <mergeCells count="6">
    <mergeCell ref="A3:E3"/>
    <mergeCell ref="A4:E4"/>
    <mergeCell ref="A6:A7"/>
    <mergeCell ref="B6:B7"/>
    <mergeCell ref="C6:C7"/>
    <mergeCell ref="D6:E6"/>
  </mergeCells>
  <conditionalFormatting sqref="F10 F13 F22">
    <cfRule type="cellIs" dxfId="3" priority="1" operator="equal">
      <formula>FALSE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80" zoomScaleNormal="80" workbookViewId="0">
      <selection activeCell="H14" sqref="H14"/>
    </sheetView>
  </sheetViews>
  <sheetFormatPr defaultRowHeight="15" x14ac:dyDescent="0.25"/>
  <cols>
    <col min="1" max="1" width="40.42578125" customWidth="1"/>
  </cols>
  <sheetData>
    <row r="1" spans="1:11" ht="15.75" x14ac:dyDescent="0.25">
      <c r="I1" s="1" t="s">
        <v>440</v>
      </c>
    </row>
    <row r="2" spans="1:11" ht="15.75" x14ac:dyDescent="0.25">
      <c r="A2" s="2"/>
    </row>
    <row r="3" spans="1:11" ht="15.75" x14ac:dyDescent="0.25">
      <c r="A3" s="90" t="s">
        <v>441</v>
      </c>
      <c r="B3" s="90"/>
      <c r="C3" s="90"/>
      <c r="D3" s="90"/>
      <c r="E3" s="90"/>
      <c r="F3" s="90"/>
      <c r="G3" s="90"/>
      <c r="H3" s="90"/>
      <c r="I3" s="90"/>
    </row>
    <row r="5" spans="1:11" ht="15.75" x14ac:dyDescent="0.25">
      <c r="A5" s="91" t="s">
        <v>704</v>
      </c>
      <c r="B5" s="91" t="s">
        <v>3</v>
      </c>
      <c r="C5" s="91" t="s">
        <v>442</v>
      </c>
      <c r="D5" s="91" t="s">
        <v>9</v>
      </c>
      <c r="E5" s="91"/>
      <c r="F5" s="91" t="s">
        <v>21</v>
      </c>
      <c r="G5" s="91"/>
      <c r="H5" s="91"/>
      <c r="I5" s="91"/>
    </row>
    <row r="6" spans="1:11" ht="38.25" customHeight="1" x14ac:dyDescent="0.25">
      <c r="A6" s="91"/>
      <c r="B6" s="91"/>
      <c r="C6" s="91"/>
      <c r="D6" s="91" t="s">
        <v>128</v>
      </c>
      <c r="E6" s="91" t="s">
        <v>129</v>
      </c>
      <c r="F6" s="91" t="s">
        <v>443</v>
      </c>
      <c r="G6" s="91"/>
      <c r="H6" s="91" t="s">
        <v>444</v>
      </c>
      <c r="I6" s="91"/>
    </row>
    <row r="7" spans="1:11" ht="31.5" x14ac:dyDescent="0.25">
      <c r="A7" s="91"/>
      <c r="B7" s="91"/>
      <c r="C7" s="91"/>
      <c r="D7" s="91"/>
      <c r="E7" s="91"/>
      <c r="F7" s="36" t="s">
        <v>128</v>
      </c>
      <c r="G7" s="36" t="s">
        <v>129</v>
      </c>
      <c r="H7" s="36" t="s">
        <v>128</v>
      </c>
      <c r="I7" s="36" t="s">
        <v>129</v>
      </c>
    </row>
    <row r="8" spans="1:11" ht="15.75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</row>
    <row r="9" spans="1:11" ht="63" x14ac:dyDescent="0.25">
      <c r="A9" s="37" t="s">
        <v>445</v>
      </c>
      <c r="B9" s="38" t="s">
        <v>298</v>
      </c>
      <c r="C9" s="57">
        <v>109</v>
      </c>
      <c r="D9" s="57">
        <v>0</v>
      </c>
      <c r="E9" s="57">
        <v>109</v>
      </c>
      <c r="F9" s="57">
        <v>0</v>
      </c>
      <c r="G9" s="57">
        <v>46</v>
      </c>
      <c r="H9" s="57">
        <v>0</v>
      </c>
      <c r="I9" s="57">
        <v>63</v>
      </c>
      <c r="J9" t="b">
        <f>E9&gt;=E10</f>
        <v>1</v>
      </c>
      <c r="K9" t="b">
        <f>E9=G9+I9</f>
        <v>1</v>
      </c>
    </row>
    <row r="10" spans="1:11" ht="31.5" x14ac:dyDescent="0.25">
      <c r="A10" s="37" t="s">
        <v>446</v>
      </c>
      <c r="B10" s="38" t="s">
        <v>145</v>
      </c>
      <c r="C10" s="57">
        <v>101</v>
      </c>
      <c r="D10" s="57">
        <v>0</v>
      </c>
      <c r="E10" s="57">
        <v>101</v>
      </c>
      <c r="F10" s="57">
        <v>0</v>
      </c>
      <c r="G10" s="57">
        <v>38</v>
      </c>
      <c r="H10" s="57">
        <v>0</v>
      </c>
      <c r="I10" s="57">
        <v>63</v>
      </c>
      <c r="J10" t="b">
        <f>E10=SUM(E11:E13)</f>
        <v>1</v>
      </c>
      <c r="K10" t="b">
        <f t="shared" ref="K10:K26" si="0">E10=G10+I10</f>
        <v>1</v>
      </c>
    </row>
    <row r="11" spans="1:11" ht="15.75" x14ac:dyDescent="0.25">
      <c r="A11" s="37" t="s">
        <v>447</v>
      </c>
      <c r="B11" s="38" t="s">
        <v>466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K11" t="b">
        <f t="shared" si="0"/>
        <v>1</v>
      </c>
    </row>
    <row r="12" spans="1:11" ht="15.75" x14ac:dyDescent="0.25">
      <c r="A12" s="37" t="s">
        <v>448</v>
      </c>
      <c r="B12" s="38" t="s">
        <v>467</v>
      </c>
      <c r="C12" s="57">
        <v>10</v>
      </c>
      <c r="D12" s="57">
        <v>0</v>
      </c>
      <c r="E12" s="57">
        <v>10</v>
      </c>
      <c r="F12" s="57">
        <v>0</v>
      </c>
      <c r="G12" s="57">
        <v>10</v>
      </c>
      <c r="H12" s="57">
        <v>0</v>
      </c>
      <c r="I12" s="57">
        <v>0</v>
      </c>
      <c r="K12" t="b">
        <f t="shared" si="0"/>
        <v>1</v>
      </c>
    </row>
    <row r="13" spans="1:11" ht="31.5" x14ac:dyDescent="0.25">
      <c r="A13" s="37" t="s">
        <v>449</v>
      </c>
      <c r="B13" s="38" t="s">
        <v>468</v>
      </c>
      <c r="C13" s="57">
        <v>91</v>
      </c>
      <c r="D13" s="57">
        <v>0</v>
      </c>
      <c r="E13" s="57">
        <v>91</v>
      </c>
      <c r="F13" s="57">
        <v>0</v>
      </c>
      <c r="G13" s="57">
        <v>28</v>
      </c>
      <c r="H13" s="57">
        <v>0</v>
      </c>
      <c r="I13" s="57">
        <v>63</v>
      </c>
      <c r="J13" t="b">
        <f>E13=E14+E16</f>
        <v>1</v>
      </c>
      <c r="K13" t="b">
        <f t="shared" si="0"/>
        <v>1</v>
      </c>
    </row>
    <row r="14" spans="1:11" ht="63" x14ac:dyDescent="0.25">
      <c r="A14" s="37" t="s">
        <v>450</v>
      </c>
      <c r="B14" s="38" t="s">
        <v>451</v>
      </c>
      <c r="C14" s="57">
        <v>84</v>
      </c>
      <c r="D14" s="57">
        <v>0</v>
      </c>
      <c r="E14" s="57">
        <v>84</v>
      </c>
      <c r="F14" s="57">
        <v>0</v>
      </c>
      <c r="G14" s="57">
        <v>28</v>
      </c>
      <c r="H14" s="57">
        <v>0</v>
      </c>
      <c r="I14" s="57">
        <v>56</v>
      </c>
      <c r="K14" t="b">
        <f t="shared" si="0"/>
        <v>1</v>
      </c>
    </row>
    <row r="15" spans="1:11" ht="15.75" x14ac:dyDescent="0.25">
      <c r="A15" s="37" t="s">
        <v>452</v>
      </c>
      <c r="B15" s="38" t="s">
        <v>453</v>
      </c>
      <c r="C15" s="57">
        <v>2</v>
      </c>
      <c r="D15" s="57">
        <v>0</v>
      </c>
      <c r="E15" s="57">
        <v>2</v>
      </c>
      <c r="F15" s="57">
        <v>0</v>
      </c>
      <c r="G15" s="57">
        <v>0</v>
      </c>
      <c r="H15" s="57">
        <v>0</v>
      </c>
      <c r="I15" s="57">
        <v>2</v>
      </c>
      <c r="K15" t="b">
        <f t="shared" si="0"/>
        <v>1</v>
      </c>
    </row>
    <row r="16" spans="1:11" ht="78.75" x14ac:dyDescent="0.25">
      <c r="A16" s="37" t="s">
        <v>454</v>
      </c>
      <c r="B16" s="38" t="s">
        <v>455</v>
      </c>
      <c r="C16" s="57">
        <v>7</v>
      </c>
      <c r="D16" s="57">
        <v>0</v>
      </c>
      <c r="E16" s="57">
        <v>7</v>
      </c>
      <c r="F16" s="57">
        <v>0</v>
      </c>
      <c r="G16" s="57">
        <v>0</v>
      </c>
      <c r="H16" s="57">
        <v>0</v>
      </c>
      <c r="I16" s="57">
        <v>7</v>
      </c>
      <c r="K16" t="b">
        <f t="shared" si="0"/>
        <v>1</v>
      </c>
    </row>
    <row r="17" spans="1:11" ht="15.75" x14ac:dyDescent="0.25">
      <c r="A17" s="37" t="s">
        <v>452</v>
      </c>
      <c r="B17" s="38" t="s">
        <v>456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K17" t="b">
        <f t="shared" si="0"/>
        <v>1</v>
      </c>
    </row>
    <row r="18" spans="1:11" ht="47.25" customHeight="1" x14ac:dyDescent="0.25">
      <c r="A18" s="37" t="s">
        <v>457</v>
      </c>
      <c r="B18" s="38" t="s">
        <v>299</v>
      </c>
      <c r="C18" s="57">
        <v>11</v>
      </c>
      <c r="D18" s="57">
        <v>0</v>
      </c>
      <c r="E18" s="57">
        <v>11</v>
      </c>
      <c r="F18" s="57">
        <v>0</v>
      </c>
      <c r="G18" s="57">
        <v>11</v>
      </c>
      <c r="H18" s="57">
        <v>0</v>
      </c>
      <c r="I18" s="57">
        <v>0</v>
      </c>
      <c r="K18" t="b">
        <f t="shared" si="0"/>
        <v>1</v>
      </c>
    </row>
    <row r="19" spans="1:11" ht="47.25" x14ac:dyDescent="0.25">
      <c r="A19" s="37" t="s">
        <v>458</v>
      </c>
      <c r="B19" s="38" t="s">
        <v>146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K19" t="b">
        <f t="shared" si="0"/>
        <v>1</v>
      </c>
    </row>
    <row r="20" spans="1:11" ht="31.5" x14ac:dyDescent="0.25">
      <c r="A20" s="37" t="s">
        <v>459</v>
      </c>
      <c r="B20" s="38" t="s">
        <v>251</v>
      </c>
      <c r="C20" s="57">
        <v>24</v>
      </c>
      <c r="D20" s="57">
        <v>0</v>
      </c>
      <c r="E20" s="57">
        <v>24</v>
      </c>
      <c r="F20" s="57">
        <v>0</v>
      </c>
      <c r="G20" s="57">
        <v>5</v>
      </c>
      <c r="H20" s="57">
        <v>0</v>
      </c>
      <c r="I20" s="57">
        <v>19</v>
      </c>
      <c r="J20" t="b">
        <f>E20=SUM(E21:E23)</f>
        <v>1</v>
      </c>
      <c r="K20" t="b">
        <f t="shared" si="0"/>
        <v>1</v>
      </c>
    </row>
    <row r="21" spans="1:11" ht="15.75" x14ac:dyDescent="0.25">
      <c r="A21" s="37" t="s">
        <v>460</v>
      </c>
      <c r="B21" s="38" t="s">
        <v>69</v>
      </c>
      <c r="C21" s="57">
        <v>20</v>
      </c>
      <c r="D21" s="57">
        <v>0</v>
      </c>
      <c r="E21" s="57">
        <v>20</v>
      </c>
      <c r="F21" s="57">
        <v>0</v>
      </c>
      <c r="G21" s="57">
        <v>3</v>
      </c>
      <c r="H21" s="57">
        <v>0</v>
      </c>
      <c r="I21" s="57">
        <v>17</v>
      </c>
      <c r="K21" t="b">
        <f t="shared" si="0"/>
        <v>1</v>
      </c>
    </row>
    <row r="22" spans="1:11" ht="15.75" x14ac:dyDescent="0.25">
      <c r="A22" s="37" t="s">
        <v>461</v>
      </c>
      <c r="B22" s="38" t="s">
        <v>70</v>
      </c>
      <c r="C22" s="57">
        <v>4</v>
      </c>
      <c r="D22" s="57">
        <v>0</v>
      </c>
      <c r="E22" s="57">
        <v>4</v>
      </c>
      <c r="F22" s="57">
        <v>0</v>
      </c>
      <c r="G22" s="57">
        <v>2</v>
      </c>
      <c r="H22" s="57">
        <v>0</v>
      </c>
      <c r="I22" s="57">
        <v>2</v>
      </c>
      <c r="K22" t="b">
        <f t="shared" si="0"/>
        <v>1</v>
      </c>
    </row>
    <row r="23" spans="1:11" ht="15.75" x14ac:dyDescent="0.25">
      <c r="A23" s="37" t="s">
        <v>462</v>
      </c>
      <c r="B23" s="38" t="s">
        <v>71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K23" t="b">
        <f t="shared" si="0"/>
        <v>1</v>
      </c>
    </row>
    <row r="24" spans="1:11" ht="31.5" x14ac:dyDescent="0.25">
      <c r="A24" s="37" t="s">
        <v>463</v>
      </c>
      <c r="B24" s="38" t="s">
        <v>98</v>
      </c>
      <c r="C24" s="57">
        <v>14</v>
      </c>
      <c r="D24" s="57">
        <v>0</v>
      </c>
      <c r="E24" s="57">
        <v>14</v>
      </c>
      <c r="F24" s="57">
        <v>0</v>
      </c>
      <c r="G24" s="57">
        <v>2</v>
      </c>
      <c r="H24" s="57">
        <v>0</v>
      </c>
      <c r="I24" s="57">
        <v>12</v>
      </c>
      <c r="K24" t="b">
        <f t="shared" si="0"/>
        <v>1</v>
      </c>
    </row>
    <row r="25" spans="1:11" ht="15.75" x14ac:dyDescent="0.25">
      <c r="A25" s="37" t="s">
        <v>464</v>
      </c>
      <c r="B25" s="38" t="s">
        <v>99</v>
      </c>
      <c r="C25" s="57">
        <v>11</v>
      </c>
      <c r="D25" s="57">
        <v>0</v>
      </c>
      <c r="E25" s="57">
        <v>11</v>
      </c>
      <c r="F25" s="57">
        <v>0</v>
      </c>
      <c r="G25" s="57">
        <v>2</v>
      </c>
      <c r="H25" s="57">
        <v>0</v>
      </c>
      <c r="I25" s="57">
        <v>9</v>
      </c>
      <c r="K25" t="b">
        <f t="shared" si="0"/>
        <v>1</v>
      </c>
    </row>
    <row r="26" spans="1:11" ht="15.75" x14ac:dyDescent="0.25">
      <c r="A26" s="37" t="s">
        <v>465</v>
      </c>
      <c r="B26" s="38" t="s">
        <v>100</v>
      </c>
      <c r="C26" s="57">
        <v>3</v>
      </c>
      <c r="D26" s="57">
        <v>0</v>
      </c>
      <c r="E26" s="57">
        <v>3</v>
      </c>
      <c r="F26" s="57">
        <v>0</v>
      </c>
      <c r="G26" s="57">
        <v>0</v>
      </c>
      <c r="H26" s="57">
        <v>0</v>
      </c>
      <c r="I26" s="57">
        <v>3</v>
      </c>
      <c r="K26" t="b">
        <f t="shared" si="0"/>
        <v>1</v>
      </c>
    </row>
  </sheetData>
  <mergeCells count="10">
    <mergeCell ref="A3:I3"/>
    <mergeCell ref="A5:A7"/>
    <mergeCell ref="B5:B7"/>
    <mergeCell ref="C5:C7"/>
    <mergeCell ref="D5:E5"/>
    <mergeCell ref="F5:I5"/>
    <mergeCell ref="D6:D7"/>
    <mergeCell ref="E6:E7"/>
    <mergeCell ref="F6:G6"/>
    <mergeCell ref="H6:I6"/>
  </mergeCells>
  <conditionalFormatting sqref="K9:K26">
    <cfRule type="cellIs" dxfId="2" priority="1" operator="equal">
      <formula>FALSE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F10" sqref="F10"/>
    </sheetView>
  </sheetViews>
  <sheetFormatPr defaultRowHeight="15" x14ac:dyDescent="0.25"/>
  <cols>
    <col min="1" max="1" width="46.85546875" customWidth="1"/>
    <col min="3" max="8" width="16" customWidth="1"/>
  </cols>
  <sheetData>
    <row r="1" spans="1:11" ht="15.75" x14ac:dyDescent="0.25">
      <c r="A1" s="1" t="s">
        <v>469</v>
      </c>
      <c r="H1" s="1" t="s">
        <v>469</v>
      </c>
    </row>
    <row r="2" spans="1:11" ht="15.75" x14ac:dyDescent="0.25">
      <c r="A2" s="2"/>
    </row>
    <row r="3" spans="1:11" ht="15.75" x14ac:dyDescent="0.25">
      <c r="A3" s="90" t="s">
        <v>470</v>
      </c>
      <c r="B3" s="90"/>
      <c r="C3" s="90"/>
      <c r="D3" s="90"/>
      <c r="E3" s="90"/>
      <c r="F3" s="90"/>
      <c r="G3" s="90"/>
      <c r="H3" s="90"/>
    </row>
    <row r="4" spans="1:11" ht="15.75" x14ac:dyDescent="0.25">
      <c r="A4" s="90" t="s">
        <v>471</v>
      </c>
      <c r="B4" s="90"/>
      <c r="C4" s="90"/>
      <c r="D4" s="90"/>
      <c r="E4" s="90"/>
      <c r="F4" s="90"/>
      <c r="G4" s="90"/>
      <c r="H4" s="90"/>
    </row>
    <row r="6" spans="1:11" ht="15.75" x14ac:dyDescent="0.25">
      <c r="A6" s="91" t="s">
        <v>472</v>
      </c>
      <c r="B6" s="91" t="s">
        <v>3</v>
      </c>
      <c r="C6" s="91" t="s">
        <v>473</v>
      </c>
      <c r="D6" s="91" t="s">
        <v>474</v>
      </c>
      <c r="E6" s="91" t="s">
        <v>9</v>
      </c>
      <c r="F6" s="91"/>
      <c r="G6" s="91"/>
      <c r="H6" s="91"/>
    </row>
    <row r="7" spans="1:11" ht="15.75" x14ac:dyDescent="0.25">
      <c r="A7" s="91"/>
      <c r="B7" s="91"/>
      <c r="C7" s="91"/>
      <c r="D7" s="91"/>
      <c r="E7" s="91" t="s">
        <v>475</v>
      </c>
      <c r="F7" s="91"/>
      <c r="G7" s="91" t="s">
        <v>476</v>
      </c>
      <c r="H7" s="91"/>
    </row>
    <row r="8" spans="1:11" ht="63" x14ac:dyDescent="0.25">
      <c r="A8" s="91"/>
      <c r="B8" s="91"/>
      <c r="C8" s="91"/>
      <c r="D8" s="91"/>
      <c r="E8" s="36" t="s">
        <v>477</v>
      </c>
      <c r="F8" s="36" t="s">
        <v>474</v>
      </c>
      <c r="G8" s="36" t="s">
        <v>477</v>
      </c>
      <c r="H8" s="36" t="s">
        <v>474</v>
      </c>
      <c r="I8" t="s">
        <v>689</v>
      </c>
      <c r="K8" t="s">
        <v>690</v>
      </c>
    </row>
    <row r="9" spans="1:11" ht="15.75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t="s">
        <v>691</v>
      </c>
      <c r="J9" t="s">
        <v>692</v>
      </c>
    </row>
    <row r="10" spans="1:11" ht="47.25" x14ac:dyDescent="0.25">
      <c r="A10" s="37" t="s">
        <v>478</v>
      </c>
      <c r="B10" s="38" t="s">
        <v>298</v>
      </c>
      <c r="C10" s="57">
        <v>15355</v>
      </c>
      <c r="D10" s="57">
        <v>13339</v>
      </c>
      <c r="E10" s="57">
        <v>15355</v>
      </c>
      <c r="F10" s="57">
        <v>13339</v>
      </c>
      <c r="G10" s="57">
        <v>0</v>
      </c>
      <c r="H10" s="57">
        <v>0</v>
      </c>
      <c r="K10" t="b">
        <f>IF(E10&gt;=F10,TRUE,FALSE)</f>
        <v>1</v>
      </c>
    </row>
    <row r="11" spans="1:11" ht="15.75" x14ac:dyDescent="0.25">
      <c r="A11" s="37" t="s">
        <v>231</v>
      </c>
      <c r="B11" s="38" t="s">
        <v>299</v>
      </c>
      <c r="C11" s="57">
        <v>2349</v>
      </c>
      <c r="D11" s="57">
        <v>1417</v>
      </c>
      <c r="E11" s="57">
        <v>2349</v>
      </c>
      <c r="F11" s="57">
        <v>1417</v>
      </c>
      <c r="G11" s="57">
        <v>0</v>
      </c>
      <c r="H11" s="57">
        <v>0</v>
      </c>
      <c r="K11" t="b">
        <f t="shared" ref="K11:K27" si="0">IF(E11&gt;=F11,TRUE,FALSE)</f>
        <v>1</v>
      </c>
    </row>
    <row r="12" spans="1:11" ht="15.75" x14ac:dyDescent="0.25">
      <c r="A12" s="37" t="s">
        <v>479</v>
      </c>
      <c r="B12" s="38" t="s">
        <v>251</v>
      </c>
      <c r="C12" s="57">
        <v>3245</v>
      </c>
      <c r="D12" s="57">
        <v>3038</v>
      </c>
      <c r="E12" s="57">
        <v>3245</v>
      </c>
      <c r="F12" s="57">
        <v>3038</v>
      </c>
      <c r="G12" s="57">
        <v>0</v>
      </c>
      <c r="H12" s="57">
        <v>0</v>
      </c>
      <c r="I12" t="s">
        <v>693</v>
      </c>
      <c r="K12" t="b">
        <f>IF(E12&gt;=F12,TRUE,FALSE)</f>
        <v>1</v>
      </c>
    </row>
    <row r="13" spans="1:11" ht="31.5" x14ac:dyDescent="0.25">
      <c r="A13" s="37" t="s">
        <v>402</v>
      </c>
      <c r="B13" s="38" t="s">
        <v>69</v>
      </c>
      <c r="C13" s="57">
        <v>346</v>
      </c>
      <c r="D13" s="57">
        <v>344</v>
      </c>
      <c r="E13" s="57">
        <v>346</v>
      </c>
      <c r="F13" s="57">
        <v>344</v>
      </c>
      <c r="G13" s="57">
        <v>0</v>
      </c>
      <c r="H13" s="57">
        <v>0</v>
      </c>
      <c r="I13" t="b">
        <f>E12&gt;=E13+E14+E15</f>
        <v>1</v>
      </c>
      <c r="J13" t="b">
        <f>F12&gt;=F13+F14+F15</f>
        <v>1</v>
      </c>
      <c r="K13" t="b">
        <f t="shared" si="0"/>
        <v>1</v>
      </c>
    </row>
    <row r="14" spans="1:11" ht="47.25" x14ac:dyDescent="0.25">
      <c r="A14" s="37" t="s">
        <v>403</v>
      </c>
      <c r="B14" s="38" t="s">
        <v>70</v>
      </c>
      <c r="C14" s="57">
        <v>455</v>
      </c>
      <c r="D14" s="57">
        <v>416</v>
      </c>
      <c r="E14" s="57">
        <v>455</v>
      </c>
      <c r="F14" s="57">
        <v>416</v>
      </c>
      <c r="G14" s="57">
        <v>0</v>
      </c>
      <c r="H14" s="57">
        <v>0</v>
      </c>
      <c r="K14" t="b">
        <f t="shared" si="0"/>
        <v>1</v>
      </c>
    </row>
    <row r="15" spans="1:11" ht="15.75" x14ac:dyDescent="0.25">
      <c r="A15" s="37" t="s">
        <v>352</v>
      </c>
      <c r="B15" s="38" t="s">
        <v>71</v>
      </c>
      <c r="C15" s="57">
        <v>567</v>
      </c>
      <c r="D15" s="57">
        <v>527</v>
      </c>
      <c r="E15" s="57">
        <v>567</v>
      </c>
      <c r="F15" s="57">
        <v>527</v>
      </c>
      <c r="G15" s="57">
        <v>0</v>
      </c>
      <c r="H15" s="57">
        <v>0</v>
      </c>
      <c r="I15" t="s">
        <v>694</v>
      </c>
      <c r="K15" t="b">
        <f t="shared" si="0"/>
        <v>1</v>
      </c>
    </row>
    <row r="16" spans="1:11" ht="189" x14ac:dyDescent="0.25">
      <c r="A16" s="37" t="s">
        <v>480</v>
      </c>
      <c r="B16" s="38" t="s">
        <v>98</v>
      </c>
      <c r="C16" s="57">
        <v>5906</v>
      </c>
      <c r="D16" s="57">
        <v>5274</v>
      </c>
      <c r="E16" s="57">
        <v>5906</v>
      </c>
      <c r="F16" s="57">
        <v>5274</v>
      </c>
      <c r="G16" s="57">
        <v>0</v>
      </c>
      <c r="H16" s="57">
        <v>0</v>
      </c>
      <c r="I16" t="b">
        <f>E16&gt;=E17+E18+E19</f>
        <v>1</v>
      </c>
      <c r="J16" t="b">
        <f>F16&gt;=F17+F18+F19</f>
        <v>1</v>
      </c>
      <c r="K16" t="b">
        <f t="shared" si="0"/>
        <v>1</v>
      </c>
    </row>
    <row r="17" spans="1:11" ht="31.5" x14ac:dyDescent="0.25">
      <c r="A17" s="37" t="s">
        <v>402</v>
      </c>
      <c r="B17" s="38" t="s">
        <v>99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K17" t="b">
        <f t="shared" si="0"/>
        <v>1</v>
      </c>
    </row>
    <row r="18" spans="1:11" ht="47.25" x14ac:dyDescent="0.25">
      <c r="A18" s="37" t="s">
        <v>403</v>
      </c>
      <c r="B18" s="38" t="s">
        <v>100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K18" t="b">
        <f t="shared" si="0"/>
        <v>1</v>
      </c>
    </row>
    <row r="19" spans="1:11" ht="15.75" x14ac:dyDescent="0.25">
      <c r="A19" s="37" t="s">
        <v>352</v>
      </c>
      <c r="B19" s="38" t="s">
        <v>101</v>
      </c>
      <c r="C19" s="57">
        <v>2994</v>
      </c>
      <c r="D19" s="57">
        <v>2663</v>
      </c>
      <c r="E19" s="57">
        <v>2994</v>
      </c>
      <c r="F19" s="57">
        <v>2663</v>
      </c>
      <c r="G19" s="57">
        <v>0</v>
      </c>
      <c r="H19" s="57">
        <v>0</v>
      </c>
      <c r="I19" t="s">
        <v>695</v>
      </c>
      <c r="K19" t="b">
        <f t="shared" si="0"/>
        <v>1</v>
      </c>
    </row>
    <row r="20" spans="1:11" ht="15.75" x14ac:dyDescent="0.25">
      <c r="A20" s="37" t="s">
        <v>481</v>
      </c>
      <c r="B20" s="38" t="s">
        <v>254</v>
      </c>
      <c r="C20" s="57">
        <v>2234</v>
      </c>
      <c r="D20" s="57">
        <v>2072</v>
      </c>
      <c r="E20" s="57">
        <v>2234</v>
      </c>
      <c r="F20" s="57">
        <v>2072</v>
      </c>
      <c r="G20" s="57">
        <v>0</v>
      </c>
      <c r="H20" s="57">
        <v>0</v>
      </c>
      <c r="I20" t="b">
        <f>E20&gt;=E21+E22+E23</f>
        <v>1</v>
      </c>
      <c r="J20" t="b">
        <f>F20&gt;=F21+F22+F23</f>
        <v>1</v>
      </c>
      <c r="K20" t="b">
        <f t="shared" si="0"/>
        <v>1</v>
      </c>
    </row>
    <row r="21" spans="1:11" ht="31.5" x14ac:dyDescent="0.25">
      <c r="A21" s="37" t="s">
        <v>402</v>
      </c>
      <c r="B21" s="38" t="s">
        <v>255</v>
      </c>
      <c r="C21" s="57">
        <v>268</v>
      </c>
      <c r="D21" s="57">
        <v>260</v>
      </c>
      <c r="E21" s="57">
        <v>268</v>
      </c>
      <c r="F21" s="57">
        <v>260</v>
      </c>
      <c r="G21" s="57">
        <v>0</v>
      </c>
      <c r="H21" s="57">
        <v>0</v>
      </c>
      <c r="K21" t="b">
        <f t="shared" si="0"/>
        <v>1</v>
      </c>
    </row>
    <row r="22" spans="1:11" ht="47.25" x14ac:dyDescent="0.25">
      <c r="A22" s="37" t="s">
        <v>403</v>
      </c>
      <c r="B22" s="38" t="s">
        <v>256</v>
      </c>
      <c r="C22" s="57">
        <v>553</v>
      </c>
      <c r="D22" s="57">
        <v>502</v>
      </c>
      <c r="E22" s="57">
        <v>553</v>
      </c>
      <c r="F22" s="57">
        <v>502</v>
      </c>
      <c r="G22" s="57">
        <v>0</v>
      </c>
      <c r="H22" s="57">
        <v>0</v>
      </c>
      <c r="K22" t="b">
        <f t="shared" si="0"/>
        <v>1</v>
      </c>
    </row>
    <row r="23" spans="1:11" ht="15.75" x14ac:dyDescent="0.25">
      <c r="A23" s="37" t="s">
        <v>352</v>
      </c>
      <c r="B23" s="38" t="s">
        <v>312</v>
      </c>
      <c r="C23" s="57">
        <v>287</v>
      </c>
      <c r="D23" s="57">
        <v>276</v>
      </c>
      <c r="E23" s="57">
        <v>287</v>
      </c>
      <c r="F23" s="57">
        <v>276</v>
      </c>
      <c r="G23" s="57">
        <v>0</v>
      </c>
      <c r="H23" s="57">
        <v>0</v>
      </c>
      <c r="I23" t="s">
        <v>696</v>
      </c>
      <c r="K23" t="b">
        <f t="shared" si="0"/>
        <v>1</v>
      </c>
    </row>
    <row r="24" spans="1:11" ht="15.75" x14ac:dyDescent="0.25">
      <c r="A24" s="37" t="s">
        <v>482</v>
      </c>
      <c r="B24" s="38" t="s">
        <v>366</v>
      </c>
      <c r="C24" s="57">
        <v>1621</v>
      </c>
      <c r="D24" s="57">
        <v>1538</v>
      </c>
      <c r="E24" s="57">
        <v>1621</v>
      </c>
      <c r="F24" s="57">
        <v>1538</v>
      </c>
      <c r="G24" s="57">
        <v>0</v>
      </c>
      <c r="H24" s="57">
        <v>0</v>
      </c>
      <c r="I24" t="b">
        <f>E24&gt;=E25+E26+E27</f>
        <v>1</v>
      </c>
      <c r="J24" t="b">
        <f>F24&gt;=F25+F26+F27</f>
        <v>1</v>
      </c>
      <c r="K24" t="b">
        <f t="shared" si="0"/>
        <v>1</v>
      </c>
    </row>
    <row r="25" spans="1:11" ht="31.5" x14ac:dyDescent="0.25">
      <c r="A25" s="37" t="s">
        <v>402</v>
      </c>
      <c r="B25" s="38" t="s">
        <v>367</v>
      </c>
      <c r="C25" s="57">
        <v>286</v>
      </c>
      <c r="D25" s="57">
        <v>280</v>
      </c>
      <c r="E25" s="57">
        <v>286</v>
      </c>
      <c r="F25" s="57">
        <v>280</v>
      </c>
      <c r="G25" s="57">
        <v>0</v>
      </c>
      <c r="H25" s="57">
        <v>0</v>
      </c>
      <c r="K25" t="b">
        <f t="shared" si="0"/>
        <v>1</v>
      </c>
    </row>
    <row r="26" spans="1:11" ht="47.25" x14ac:dyDescent="0.25">
      <c r="A26" s="37" t="s">
        <v>403</v>
      </c>
      <c r="B26" s="38" t="s">
        <v>369</v>
      </c>
      <c r="C26" s="57">
        <v>402</v>
      </c>
      <c r="D26" s="57">
        <v>368</v>
      </c>
      <c r="E26" s="57">
        <v>402</v>
      </c>
      <c r="F26" s="57">
        <v>368</v>
      </c>
      <c r="G26" s="57">
        <v>0</v>
      </c>
      <c r="H26" s="57">
        <v>0</v>
      </c>
      <c r="K26" t="b">
        <f t="shared" si="0"/>
        <v>1</v>
      </c>
    </row>
    <row r="27" spans="1:11" ht="15.75" x14ac:dyDescent="0.25">
      <c r="A27" s="37" t="s">
        <v>352</v>
      </c>
      <c r="B27" s="38" t="s">
        <v>373</v>
      </c>
      <c r="C27" s="57">
        <v>154</v>
      </c>
      <c r="D27" s="57">
        <v>147</v>
      </c>
      <c r="E27" s="57">
        <v>154</v>
      </c>
      <c r="F27" s="57">
        <v>147</v>
      </c>
      <c r="G27" s="57">
        <v>0</v>
      </c>
      <c r="H27" s="57">
        <v>0</v>
      </c>
      <c r="K27" t="b">
        <f t="shared" si="0"/>
        <v>1</v>
      </c>
    </row>
    <row r="28" spans="1:11" x14ac:dyDescent="0.25">
      <c r="A28" s="94" t="s">
        <v>483</v>
      </c>
      <c r="B28" s="94"/>
      <c r="C28" s="94"/>
      <c r="D28" s="94"/>
      <c r="E28" s="94"/>
      <c r="F28" s="94"/>
      <c r="G28" s="94"/>
      <c r="H28" s="94"/>
    </row>
    <row r="29" spans="1:11" ht="93" customHeight="1" x14ac:dyDescent="0.25">
      <c r="A29" s="94"/>
      <c r="B29" s="94"/>
      <c r="C29" s="94"/>
      <c r="D29" s="94"/>
      <c r="E29" s="94"/>
      <c r="F29" s="94"/>
      <c r="G29" s="94"/>
      <c r="H29" s="94"/>
    </row>
  </sheetData>
  <mergeCells count="10">
    <mergeCell ref="A3:H3"/>
    <mergeCell ref="A4:H4"/>
    <mergeCell ref="A28:H29"/>
    <mergeCell ref="A6:A8"/>
    <mergeCell ref="B6:B8"/>
    <mergeCell ref="C6:C8"/>
    <mergeCell ref="D6:D8"/>
    <mergeCell ref="E6:H6"/>
    <mergeCell ref="E7:F7"/>
    <mergeCell ref="G7:H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F20" sqref="F20"/>
    </sheetView>
  </sheetViews>
  <sheetFormatPr defaultRowHeight="15" x14ac:dyDescent="0.25"/>
  <cols>
    <col min="1" max="1" width="36.42578125" customWidth="1"/>
    <col min="2" max="2" width="11.42578125" customWidth="1"/>
    <col min="3" max="3" width="10.5703125" bestFit="1" customWidth="1"/>
    <col min="4" max="5" width="12" customWidth="1"/>
    <col min="6" max="6" width="12.42578125" customWidth="1"/>
  </cols>
  <sheetData>
    <row r="1" spans="1:6" ht="15.75" x14ac:dyDescent="0.25">
      <c r="E1" s="1" t="s">
        <v>484</v>
      </c>
    </row>
    <row r="2" spans="1:6" ht="15.75" x14ac:dyDescent="0.25">
      <c r="A2" s="2"/>
      <c r="B2" s="2"/>
    </row>
    <row r="3" spans="1:6" ht="15.75" x14ac:dyDescent="0.25">
      <c r="A3" s="90" t="s">
        <v>485</v>
      </c>
      <c r="B3" s="90"/>
      <c r="C3" s="90"/>
      <c r="D3" s="90"/>
      <c r="E3" s="90"/>
    </row>
    <row r="5" spans="1:6" ht="15.75" x14ac:dyDescent="0.25">
      <c r="A5" s="91" t="s">
        <v>486</v>
      </c>
      <c r="B5" s="95" t="s">
        <v>588</v>
      </c>
      <c r="C5" s="95" t="s">
        <v>8</v>
      </c>
      <c r="D5" s="95" t="s">
        <v>9</v>
      </c>
      <c r="E5" s="95"/>
    </row>
    <row r="6" spans="1:6" ht="15.75" x14ac:dyDescent="0.25">
      <c r="A6" s="91"/>
      <c r="B6" s="95"/>
      <c r="C6" s="95"/>
      <c r="D6" s="41" t="s">
        <v>129</v>
      </c>
      <c r="E6" s="41" t="s">
        <v>128</v>
      </c>
    </row>
    <row r="7" spans="1:6" ht="15.75" x14ac:dyDescent="0.25">
      <c r="A7" s="36">
        <v>1</v>
      </c>
      <c r="B7" s="41">
        <v>2</v>
      </c>
      <c r="C7" s="41"/>
      <c r="D7" s="41">
        <v>3</v>
      </c>
      <c r="E7" s="41">
        <v>4</v>
      </c>
    </row>
    <row r="8" spans="1:6" ht="47.25" x14ac:dyDescent="0.25">
      <c r="A8" s="39" t="s">
        <v>487</v>
      </c>
      <c r="B8" s="38" t="s">
        <v>298</v>
      </c>
      <c r="C8" s="57">
        <v>1066649</v>
      </c>
      <c r="D8" s="57">
        <v>1066649</v>
      </c>
      <c r="E8" s="57">
        <v>0</v>
      </c>
      <c r="F8" t="e">
        <f>#REF!=SUM(#REF!)</f>
        <v>#REF!</v>
      </c>
    </row>
    <row r="9" spans="1:6" ht="15.75" x14ac:dyDescent="0.25">
      <c r="A9" s="39" t="s">
        <v>488</v>
      </c>
      <c r="B9" s="38" t="s">
        <v>145</v>
      </c>
      <c r="C9" s="57">
        <v>0</v>
      </c>
      <c r="D9" s="57">
        <v>0</v>
      </c>
      <c r="E9" s="57">
        <v>0</v>
      </c>
    </row>
    <row r="10" spans="1:6" ht="47.25" x14ac:dyDescent="0.25">
      <c r="A10" s="39" t="s">
        <v>489</v>
      </c>
      <c r="B10" s="38" t="s">
        <v>190</v>
      </c>
      <c r="C10" s="57">
        <v>955090</v>
      </c>
      <c r="D10" s="57">
        <v>955090</v>
      </c>
      <c r="E10" s="57">
        <v>0</v>
      </c>
    </row>
    <row r="11" spans="1:6" ht="15.75" x14ac:dyDescent="0.25">
      <c r="A11" s="39" t="s">
        <v>490</v>
      </c>
      <c r="B11" s="38" t="s">
        <v>191</v>
      </c>
      <c r="C11" s="57">
        <v>0</v>
      </c>
      <c r="D11" s="57">
        <v>0</v>
      </c>
      <c r="E11" s="57">
        <v>0</v>
      </c>
    </row>
    <row r="12" spans="1:6" ht="15.75" x14ac:dyDescent="0.25">
      <c r="A12" s="39" t="s">
        <v>491</v>
      </c>
      <c r="B12" s="38" t="s">
        <v>192</v>
      </c>
      <c r="C12" s="57">
        <v>96665</v>
      </c>
      <c r="D12" s="57">
        <v>96665</v>
      </c>
      <c r="E12" s="57">
        <v>0</v>
      </c>
    </row>
    <row r="13" spans="1:6" ht="15.75" x14ac:dyDescent="0.25">
      <c r="A13" s="39" t="s">
        <v>492</v>
      </c>
      <c r="B13" s="38" t="s">
        <v>193</v>
      </c>
      <c r="C13" s="57">
        <v>14894</v>
      </c>
      <c r="D13" s="57">
        <v>14894</v>
      </c>
      <c r="E13" s="57">
        <v>0</v>
      </c>
    </row>
    <row r="14" spans="1:6" ht="31.5" x14ac:dyDescent="0.25">
      <c r="A14" s="39" t="s">
        <v>493</v>
      </c>
      <c r="B14" s="38" t="s">
        <v>299</v>
      </c>
      <c r="C14" s="57">
        <v>749</v>
      </c>
      <c r="D14" s="57">
        <v>749</v>
      </c>
      <c r="E14" s="57">
        <v>0</v>
      </c>
      <c r="F14" t="e">
        <f>#REF!=SUM(#REF!)+#REF!+#REF!</f>
        <v>#REF!</v>
      </c>
    </row>
    <row r="15" spans="1:6" ht="15.75" x14ac:dyDescent="0.25">
      <c r="A15" s="39" t="s">
        <v>494</v>
      </c>
      <c r="B15" s="38" t="s">
        <v>146</v>
      </c>
      <c r="C15" s="57">
        <v>58</v>
      </c>
      <c r="D15" s="57">
        <v>58</v>
      </c>
      <c r="E15" s="57">
        <v>0</v>
      </c>
    </row>
    <row r="16" spans="1:6" ht="15.75" x14ac:dyDescent="0.25">
      <c r="A16" s="39" t="s">
        <v>495</v>
      </c>
      <c r="B16" s="38" t="s">
        <v>147</v>
      </c>
      <c r="C16" s="57">
        <v>56</v>
      </c>
      <c r="D16" s="57">
        <v>56</v>
      </c>
      <c r="E16" s="57">
        <v>0</v>
      </c>
    </row>
    <row r="17" spans="1:5" ht="15.75" x14ac:dyDescent="0.25">
      <c r="A17" s="39" t="s">
        <v>496</v>
      </c>
      <c r="B17" s="38" t="s">
        <v>223</v>
      </c>
      <c r="C17" s="57">
        <v>7</v>
      </c>
      <c r="D17" s="57">
        <v>7</v>
      </c>
      <c r="E17" s="57">
        <v>0</v>
      </c>
    </row>
    <row r="18" spans="1:5" ht="31.5" x14ac:dyDescent="0.25">
      <c r="A18" s="39" t="s">
        <v>497</v>
      </c>
      <c r="B18" s="38" t="s">
        <v>303</v>
      </c>
      <c r="C18" s="57">
        <v>174</v>
      </c>
      <c r="D18" s="57">
        <v>174</v>
      </c>
      <c r="E18" s="57">
        <v>0</v>
      </c>
    </row>
    <row r="19" spans="1:5" ht="31.5" x14ac:dyDescent="0.25">
      <c r="A19" s="39" t="s">
        <v>498</v>
      </c>
      <c r="B19" s="38" t="s">
        <v>305</v>
      </c>
      <c r="C19" s="57">
        <v>105</v>
      </c>
      <c r="D19" s="57">
        <v>105</v>
      </c>
      <c r="E19" s="57">
        <v>0</v>
      </c>
    </row>
    <row r="20" spans="1:5" ht="31.5" x14ac:dyDescent="0.25">
      <c r="A20" s="39" t="s">
        <v>499</v>
      </c>
      <c r="B20" s="38" t="s">
        <v>309</v>
      </c>
      <c r="C20" s="57">
        <v>69</v>
      </c>
      <c r="D20" s="57">
        <v>69</v>
      </c>
      <c r="E20" s="57">
        <v>0</v>
      </c>
    </row>
    <row r="21" spans="1:5" ht="31.5" x14ac:dyDescent="0.25">
      <c r="A21" s="39" t="s">
        <v>500</v>
      </c>
      <c r="B21" s="38" t="s">
        <v>502</v>
      </c>
      <c r="C21" s="57">
        <v>310</v>
      </c>
      <c r="D21" s="57">
        <v>310</v>
      </c>
      <c r="E21" s="57">
        <v>0</v>
      </c>
    </row>
    <row r="22" spans="1:5" ht="15.75" x14ac:dyDescent="0.25">
      <c r="A22" s="39" t="s">
        <v>501</v>
      </c>
      <c r="B22" s="38" t="s">
        <v>503</v>
      </c>
      <c r="C22" s="57">
        <v>144</v>
      </c>
      <c r="D22" s="57">
        <v>144</v>
      </c>
      <c r="E22" s="57">
        <v>0</v>
      </c>
    </row>
  </sheetData>
  <mergeCells count="5">
    <mergeCell ref="A5:A6"/>
    <mergeCell ref="C5:C6"/>
    <mergeCell ref="D5:E5"/>
    <mergeCell ref="A3:E3"/>
    <mergeCell ref="B5:B6"/>
  </mergeCells>
  <conditionalFormatting sqref="F8">
    <cfRule type="cellIs" dxfId="1" priority="2" operator="equal">
      <formula>FALSE</formula>
    </cfRule>
  </conditionalFormatting>
  <conditionalFormatting sqref="F14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5" sqref="J5"/>
    </sheetView>
  </sheetViews>
  <sheetFormatPr defaultRowHeight="15" x14ac:dyDescent="0.25"/>
  <cols>
    <col min="6" max="6" width="13.140625" customWidth="1"/>
    <col min="7" max="7" width="14" customWidth="1"/>
  </cols>
  <sheetData>
    <row r="1" spans="1:9" ht="39" customHeight="1" x14ac:dyDescent="0.25">
      <c r="A1" s="102" t="s">
        <v>619</v>
      </c>
      <c r="B1" s="102" t="s">
        <v>619</v>
      </c>
      <c r="C1" s="102" t="s">
        <v>619</v>
      </c>
      <c r="D1" s="102" t="s">
        <v>619</v>
      </c>
      <c r="E1" s="102" t="s">
        <v>619</v>
      </c>
      <c r="F1" s="102" t="s">
        <v>619</v>
      </c>
      <c r="G1" s="102" t="s">
        <v>619</v>
      </c>
      <c r="H1" s="102" t="s">
        <v>619</v>
      </c>
    </row>
    <row r="2" spans="1:9" x14ac:dyDescent="0.25">
      <c r="A2" s="44" t="s">
        <v>620</v>
      </c>
      <c r="C2" s="103"/>
      <c r="D2" s="103"/>
      <c r="E2" s="103"/>
      <c r="F2" s="103"/>
      <c r="G2" s="103"/>
      <c r="H2" s="103"/>
      <c r="I2" s="103"/>
    </row>
    <row r="4" spans="1:9" x14ac:dyDescent="0.25">
      <c r="A4" s="44" t="s">
        <v>600</v>
      </c>
      <c r="C4" s="103"/>
      <c r="D4" s="103"/>
      <c r="E4" s="103"/>
      <c r="F4" s="103"/>
      <c r="G4" s="103"/>
    </row>
    <row r="6" spans="1:9" ht="15" customHeight="1" x14ac:dyDescent="0.25">
      <c r="A6" s="99" t="s">
        <v>621</v>
      </c>
      <c r="B6" s="100"/>
      <c r="C6" s="101"/>
      <c r="D6" s="45" t="s">
        <v>622</v>
      </c>
      <c r="E6" s="45" t="s">
        <v>128</v>
      </c>
      <c r="F6" s="45" t="s">
        <v>129</v>
      </c>
      <c r="G6" s="45" t="s">
        <v>623</v>
      </c>
    </row>
    <row r="7" spans="1:9" x14ac:dyDescent="0.25">
      <c r="A7" s="99" t="s">
        <v>298</v>
      </c>
      <c r="B7" s="100"/>
      <c r="C7" s="101"/>
      <c r="D7" s="45" t="s">
        <v>299</v>
      </c>
      <c r="E7" s="48" t="s">
        <v>251</v>
      </c>
      <c r="F7" s="46" t="s">
        <v>98</v>
      </c>
      <c r="G7" s="48" t="s">
        <v>254</v>
      </c>
    </row>
    <row r="8" spans="1:9" ht="40.5" customHeight="1" x14ac:dyDescent="0.25">
      <c r="A8" s="96" t="s">
        <v>624</v>
      </c>
      <c r="B8" s="97"/>
      <c r="C8" s="98"/>
      <c r="D8" s="49" t="s">
        <v>298</v>
      </c>
      <c r="E8" s="47"/>
      <c r="F8" s="47"/>
      <c r="G8" s="47"/>
    </row>
    <row r="9" spans="1:9" ht="72" customHeight="1" x14ac:dyDescent="0.25">
      <c r="A9" s="96" t="s">
        <v>625</v>
      </c>
      <c r="B9" s="97"/>
      <c r="C9" s="98"/>
      <c r="D9" s="49" t="s">
        <v>299</v>
      </c>
      <c r="E9" s="47"/>
      <c r="F9" s="47"/>
      <c r="G9" s="47"/>
    </row>
    <row r="10" spans="1:9" ht="63" customHeight="1" x14ac:dyDescent="0.25">
      <c r="A10" s="96" t="s">
        <v>626</v>
      </c>
      <c r="B10" s="97"/>
      <c r="C10" s="98"/>
      <c r="D10" s="49" t="s">
        <v>146</v>
      </c>
      <c r="E10" s="47"/>
      <c r="F10" s="47"/>
      <c r="G10" s="47"/>
    </row>
    <row r="11" spans="1:9" ht="28.5" customHeight="1" x14ac:dyDescent="0.25">
      <c r="A11" s="96" t="s">
        <v>627</v>
      </c>
      <c r="B11" s="97"/>
      <c r="C11" s="98"/>
      <c r="D11" s="49" t="s">
        <v>147</v>
      </c>
      <c r="E11" s="47"/>
      <c r="F11" s="47"/>
      <c r="G11" s="47"/>
    </row>
    <row r="12" spans="1:9" ht="21.75" customHeight="1" x14ac:dyDescent="0.25">
      <c r="A12" s="96" t="s">
        <v>628</v>
      </c>
      <c r="B12" s="97"/>
      <c r="C12" s="98"/>
      <c r="D12" s="49" t="s">
        <v>223</v>
      </c>
      <c r="E12" s="47"/>
      <c r="F12" s="47"/>
      <c r="G12" s="47"/>
    </row>
    <row r="13" spans="1:9" ht="21" customHeight="1" x14ac:dyDescent="0.25">
      <c r="A13" s="96" t="s">
        <v>629</v>
      </c>
      <c r="B13" s="97"/>
      <c r="C13" s="98"/>
      <c r="D13" s="49" t="s">
        <v>251</v>
      </c>
      <c r="E13" s="47"/>
      <c r="F13" s="47"/>
      <c r="G13" s="47"/>
    </row>
    <row r="14" spans="1:9" ht="27" customHeight="1" x14ac:dyDescent="0.25">
      <c r="A14" s="96" t="s">
        <v>630</v>
      </c>
      <c r="B14" s="97"/>
      <c r="C14" s="98"/>
      <c r="D14" s="49" t="s">
        <v>98</v>
      </c>
      <c r="E14" s="47"/>
      <c r="F14" s="47"/>
      <c r="G14" s="47"/>
    </row>
    <row r="15" spans="1:9" ht="29.25" customHeight="1" x14ac:dyDescent="0.25">
      <c r="A15" s="96" t="s">
        <v>631</v>
      </c>
      <c r="B15" s="97"/>
      <c r="C15" s="98"/>
      <c r="D15" s="49" t="s">
        <v>99</v>
      </c>
      <c r="E15" s="47"/>
      <c r="F15" s="47"/>
      <c r="G15" s="47"/>
    </row>
    <row r="16" spans="1:9" ht="39" customHeight="1" x14ac:dyDescent="0.25">
      <c r="A16" s="96" t="s">
        <v>632</v>
      </c>
      <c r="B16" s="97"/>
      <c r="C16" s="98"/>
      <c r="D16" s="49" t="s">
        <v>151</v>
      </c>
      <c r="E16" s="47"/>
      <c r="F16" s="47"/>
      <c r="G16" s="47"/>
    </row>
    <row r="17" spans="1:7" ht="34.5" customHeight="1" x14ac:dyDescent="0.25">
      <c r="A17" s="96" t="s">
        <v>633</v>
      </c>
      <c r="B17" s="97"/>
      <c r="C17" s="98"/>
      <c r="D17" s="49" t="s">
        <v>100</v>
      </c>
      <c r="E17" s="47"/>
      <c r="F17" s="47"/>
      <c r="G17" s="47"/>
    </row>
    <row r="18" spans="1:7" ht="23.25" customHeight="1" x14ac:dyDescent="0.25">
      <c r="A18" s="96" t="s">
        <v>634</v>
      </c>
      <c r="B18" s="97"/>
      <c r="C18" s="98"/>
      <c r="D18" s="49" t="s">
        <v>154</v>
      </c>
      <c r="E18" s="47"/>
      <c r="F18" s="47"/>
      <c r="G18" s="47"/>
    </row>
  </sheetData>
  <mergeCells count="16">
    <mergeCell ref="A1:H1"/>
    <mergeCell ref="C2:I2"/>
    <mergeCell ref="C4:G4"/>
    <mergeCell ref="A6:C6"/>
    <mergeCell ref="A11:C11"/>
    <mergeCell ref="A12:C12"/>
    <mergeCell ref="A9:C9"/>
    <mergeCell ref="A10:C10"/>
    <mergeCell ref="A7:C7"/>
    <mergeCell ref="A8:C8"/>
    <mergeCell ref="A17:C17"/>
    <mergeCell ref="A18:C18"/>
    <mergeCell ref="A15:C15"/>
    <mergeCell ref="A16:C16"/>
    <mergeCell ref="A13:C13"/>
    <mergeCell ref="A14: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topLeftCell="A55" workbookViewId="0">
      <selection activeCell="A47" sqref="A47"/>
    </sheetView>
  </sheetViews>
  <sheetFormatPr defaultRowHeight="15" x14ac:dyDescent="0.25"/>
  <cols>
    <col min="1" max="1" width="190.85546875" customWidth="1"/>
  </cols>
  <sheetData>
    <row r="1" spans="1:1" ht="15.75" x14ac:dyDescent="0.25">
      <c r="A1" s="1" t="s">
        <v>504</v>
      </c>
    </row>
    <row r="2" spans="1:1" ht="15.75" x14ac:dyDescent="0.25">
      <c r="A2" s="1" t="s">
        <v>505</v>
      </c>
    </row>
    <row r="3" spans="1:1" ht="15.75" x14ac:dyDescent="0.25">
      <c r="A3" s="1" t="s">
        <v>506</v>
      </c>
    </row>
    <row r="4" spans="1:1" ht="15.75" x14ac:dyDescent="0.25">
      <c r="A4" s="1" t="s">
        <v>507</v>
      </c>
    </row>
    <row r="5" spans="1:1" ht="15.75" x14ac:dyDescent="0.25">
      <c r="A5" s="2"/>
    </row>
    <row r="6" spans="1:1" ht="15.75" x14ac:dyDescent="0.25">
      <c r="A6" s="5" t="s">
        <v>508</v>
      </c>
    </row>
    <row r="7" spans="1:1" ht="15.75" x14ac:dyDescent="0.25">
      <c r="A7" s="5" t="s">
        <v>509</v>
      </c>
    </row>
    <row r="8" spans="1:1" ht="15.75" x14ac:dyDescent="0.25">
      <c r="A8" s="5" t="s">
        <v>510</v>
      </c>
    </row>
    <row r="9" spans="1:1" ht="15.75" x14ac:dyDescent="0.25">
      <c r="A9" s="5" t="s">
        <v>511</v>
      </c>
    </row>
    <row r="10" spans="1:1" ht="15.75" x14ac:dyDescent="0.25">
      <c r="A10" s="2"/>
    </row>
    <row r="11" spans="1:1" ht="30" x14ac:dyDescent="0.25">
      <c r="A11" s="4" t="s">
        <v>512</v>
      </c>
    </row>
    <row r="12" spans="1:1" x14ac:dyDescent="0.25">
      <c r="A12" s="4" t="s">
        <v>513</v>
      </c>
    </row>
    <row r="13" spans="1:1" ht="30" x14ac:dyDescent="0.25">
      <c r="A13" s="4" t="s">
        <v>514</v>
      </c>
    </row>
    <row r="14" spans="1:1" ht="15.75" x14ac:dyDescent="0.25">
      <c r="A14" s="6" t="s">
        <v>515</v>
      </c>
    </row>
    <row r="15" spans="1:1" ht="15.75" x14ac:dyDescent="0.25">
      <c r="A15" s="6" t="s">
        <v>516</v>
      </c>
    </row>
    <row r="16" spans="1:1" ht="15.75" x14ac:dyDescent="0.25">
      <c r="A16" s="6" t="s">
        <v>517</v>
      </c>
    </row>
    <row r="17" spans="1:1" ht="31.5" x14ac:dyDescent="0.25">
      <c r="A17" s="6" t="s">
        <v>518</v>
      </c>
    </row>
    <row r="18" spans="1:1" ht="31.5" x14ac:dyDescent="0.25">
      <c r="A18" s="6" t="s">
        <v>519</v>
      </c>
    </row>
    <row r="19" spans="1:1" x14ac:dyDescent="0.25">
      <c r="A19" s="4" t="s">
        <v>520</v>
      </c>
    </row>
    <row r="20" spans="1:1" ht="15.75" x14ac:dyDescent="0.25">
      <c r="A20" s="6" t="s">
        <v>521</v>
      </c>
    </row>
    <row r="21" spans="1:1" ht="15.75" x14ac:dyDescent="0.25">
      <c r="A21" s="6" t="s">
        <v>522</v>
      </c>
    </row>
    <row r="22" spans="1:1" x14ac:dyDescent="0.25">
      <c r="A22" s="4" t="s">
        <v>523</v>
      </c>
    </row>
    <row r="23" spans="1:1" ht="15.75" x14ac:dyDescent="0.25">
      <c r="A23" s="6" t="s">
        <v>524</v>
      </c>
    </row>
    <row r="24" spans="1:1" ht="15.75" x14ac:dyDescent="0.25">
      <c r="A24" s="6" t="s">
        <v>525</v>
      </c>
    </row>
    <row r="25" spans="1:1" x14ac:dyDescent="0.25">
      <c r="A25" s="4" t="s">
        <v>526</v>
      </c>
    </row>
    <row r="26" spans="1:1" ht="15.75" x14ac:dyDescent="0.25">
      <c r="A26" s="6" t="s">
        <v>527</v>
      </c>
    </row>
    <row r="27" spans="1:1" ht="15.75" x14ac:dyDescent="0.25">
      <c r="A27" s="6" t="s">
        <v>528</v>
      </c>
    </row>
    <row r="28" spans="1:1" ht="15.75" x14ac:dyDescent="0.25">
      <c r="A28" s="6" t="s">
        <v>529</v>
      </c>
    </row>
    <row r="29" spans="1:1" ht="31.5" x14ac:dyDescent="0.25">
      <c r="A29" s="6" t="s">
        <v>530</v>
      </c>
    </row>
    <row r="30" spans="1:1" ht="31.5" x14ac:dyDescent="0.25">
      <c r="A30" s="6" t="s">
        <v>531</v>
      </c>
    </row>
    <row r="31" spans="1:1" x14ac:dyDescent="0.25">
      <c r="A31" s="4" t="s">
        <v>532</v>
      </c>
    </row>
    <row r="32" spans="1:1" ht="15.75" x14ac:dyDescent="0.25">
      <c r="A32" s="6" t="s">
        <v>533</v>
      </c>
    </row>
    <row r="33" spans="1:1" x14ac:dyDescent="0.25">
      <c r="A33" s="4" t="s">
        <v>534</v>
      </c>
    </row>
    <row r="34" spans="1:1" ht="15.75" x14ac:dyDescent="0.25">
      <c r="A34" s="6" t="s">
        <v>535</v>
      </c>
    </row>
    <row r="35" spans="1:1" ht="15.75" x14ac:dyDescent="0.25">
      <c r="A35" s="6" t="s">
        <v>536</v>
      </c>
    </row>
    <row r="36" spans="1:1" ht="30" x14ac:dyDescent="0.25">
      <c r="A36" s="4" t="s">
        <v>537</v>
      </c>
    </row>
    <row r="37" spans="1:1" ht="15.75" x14ac:dyDescent="0.25">
      <c r="A37" s="6" t="s">
        <v>538</v>
      </c>
    </row>
    <row r="38" spans="1:1" ht="30" x14ac:dyDescent="0.25">
      <c r="A38" s="4" t="s">
        <v>539</v>
      </c>
    </row>
    <row r="39" spans="1:1" ht="30" x14ac:dyDescent="0.25">
      <c r="A39" s="4" t="s">
        <v>540</v>
      </c>
    </row>
    <row r="40" spans="1:1" ht="15.75" x14ac:dyDescent="0.25">
      <c r="A40" s="7" t="s">
        <v>541</v>
      </c>
    </row>
    <row r="41" spans="1:1" ht="30" x14ac:dyDescent="0.25">
      <c r="A41" s="4" t="s">
        <v>542</v>
      </c>
    </row>
    <row r="42" spans="1:1" ht="15.75" x14ac:dyDescent="0.25">
      <c r="A42" s="6" t="s">
        <v>543</v>
      </c>
    </row>
    <row r="43" spans="1:1" ht="15.75" x14ac:dyDescent="0.25">
      <c r="A43" s="6" t="s">
        <v>544</v>
      </c>
    </row>
    <row r="44" spans="1:1" ht="15.75" x14ac:dyDescent="0.25">
      <c r="A44" s="7" t="s">
        <v>545</v>
      </c>
    </row>
    <row r="45" spans="1:1" ht="30" x14ac:dyDescent="0.25">
      <c r="A45" s="4" t="s">
        <v>546</v>
      </c>
    </row>
    <row r="46" spans="1:1" ht="30" x14ac:dyDescent="0.25">
      <c r="A46" s="4" t="s">
        <v>547</v>
      </c>
    </row>
    <row r="47" spans="1:1" ht="15.75" x14ac:dyDescent="0.25">
      <c r="A47" s="6" t="s">
        <v>548</v>
      </c>
    </row>
    <row r="48" spans="1:1" ht="15.75" x14ac:dyDescent="0.25">
      <c r="A48" s="6" t="s">
        <v>549</v>
      </c>
    </row>
    <row r="49" spans="1:1" ht="30" x14ac:dyDescent="0.25">
      <c r="A49" s="4" t="s">
        <v>550</v>
      </c>
    </row>
    <row r="50" spans="1:1" ht="15.75" x14ac:dyDescent="0.25">
      <c r="A50" s="6" t="s">
        <v>551</v>
      </c>
    </row>
    <row r="51" spans="1:1" ht="15.75" x14ac:dyDescent="0.25">
      <c r="A51" s="6" t="s">
        <v>552</v>
      </c>
    </row>
    <row r="52" spans="1:1" ht="30" x14ac:dyDescent="0.25">
      <c r="A52" s="4" t="s">
        <v>553</v>
      </c>
    </row>
    <row r="53" spans="1:1" ht="15.75" x14ac:dyDescent="0.25">
      <c r="A53" s="6" t="s">
        <v>554</v>
      </c>
    </row>
    <row r="54" spans="1:1" ht="15.75" x14ac:dyDescent="0.25">
      <c r="A54" s="6" t="s">
        <v>555</v>
      </c>
    </row>
    <row r="55" spans="1:1" ht="15.75" x14ac:dyDescent="0.25">
      <c r="A55" s="6" t="s">
        <v>556</v>
      </c>
    </row>
    <row r="56" spans="1:1" ht="15.75" x14ac:dyDescent="0.25">
      <c r="A56" s="6" t="s">
        <v>557</v>
      </c>
    </row>
    <row r="57" spans="1:1" ht="45" x14ac:dyDescent="0.25">
      <c r="A57" s="4" t="s">
        <v>558</v>
      </c>
    </row>
    <row r="58" spans="1:1" ht="15.75" x14ac:dyDescent="0.25">
      <c r="A58" s="6" t="s">
        <v>554</v>
      </c>
    </row>
    <row r="59" spans="1:1" ht="15.75" x14ac:dyDescent="0.25">
      <c r="A59" s="6" t="s">
        <v>559</v>
      </c>
    </row>
    <row r="60" spans="1:1" ht="15.75" x14ac:dyDescent="0.25">
      <c r="A60" s="6" t="s">
        <v>560</v>
      </c>
    </row>
    <row r="61" spans="1:1" ht="45" x14ac:dyDescent="0.25">
      <c r="A61" s="4" t="s">
        <v>561</v>
      </c>
    </row>
    <row r="62" spans="1:1" ht="15.75" x14ac:dyDescent="0.25">
      <c r="A62" s="6" t="s">
        <v>559</v>
      </c>
    </row>
    <row r="63" spans="1:1" ht="15.75" x14ac:dyDescent="0.25">
      <c r="A63" s="6" t="s">
        <v>562</v>
      </c>
    </row>
    <row r="64" spans="1:1" ht="15.75" x14ac:dyDescent="0.25">
      <c r="A64" s="6" t="s">
        <v>563</v>
      </c>
    </row>
    <row r="65" spans="1:1" ht="45" x14ac:dyDescent="0.25">
      <c r="A65" s="4" t="s">
        <v>564</v>
      </c>
    </row>
    <row r="66" spans="1:1" ht="15.75" x14ac:dyDescent="0.25">
      <c r="A66" s="6" t="s">
        <v>559</v>
      </c>
    </row>
    <row r="67" spans="1:1" ht="15.75" x14ac:dyDescent="0.25">
      <c r="A67" s="6" t="s">
        <v>565</v>
      </c>
    </row>
    <row r="68" spans="1:1" ht="45" x14ac:dyDescent="0.25">
      <c r="A68" s="4" t="s">
        <v>566</v>
      </c>
    </row>
    <row r="69" spans="1:1" ht="15.75" x14ac:dyDescent="0.25">
      <c r="A69" s="6" t="s">
        <v>567</v>
      </c>
    </row>
    <row r="70" spans="1:1" ht="15.75" x14ac:dyDescent="0.25">
      <c r="A70" s="6" t="s">
        <v>568</v>
      </c>
    </row>
    <row r="71" spans="1:1" ht="15.75" x14ac:dyDescent="0.25">
      <c r="A71" s="6" t="s">
        <v>569</v>
      </c>
    </row>
    <row r="72" spans="1:1" ht="30" x14ac:dyDescent="0.25">
      <c r="A72" s="4" t="s">
        <v>570</v>
      </c>
    </row>
    <row r="73" spans="1:1" ht="15.75" x14ac:dyDescent="0.25">
      <c r="A73" s="6" t="s">
        <v>571</v>
      </c>
    </row>
    <row r="74" spans="1:1" ht="15.75" x14ac:dyDescent="0.25">
      <c r="A74" s="6" t="s">
        <v>572</v>
      </c>
    </row>
    <row r="75" spans="1:1" ht="15.75" x14ac:dyDescent="0.25">
      <c r="A75" s="6" t="s">
        <v>573</v>
      </c>
    </row>
    <row r="76" spans="1:1" ht="35.25" customHeight="1" x14ac:dyDescent="0.25">
      <c r="A76" s="4" t="s">
        <v>574</v>
      </c>
    </row>
    <row r="77" spans="1:1" ht="30" x14ac:dyDescent="0.25">
      <c r="A77" s="4" t="s">
        <v>575</v>
      </c>
    </row>
    <row r="78" spans="1:1" ht="15.75" x14ac:dyDescent="0.25">
      <c r="A78" s="6" t="s">
        <v>576</v>
      </c>
    </row>
    <row r="79" spans="1:1" ht="15.75" x14ac:dyDescent="0.25">
      <c r="A79" s="6" t="s">
        <v>577</v>
      </c>
    </row>
    <row r="80" spans="1:1" ht="15.75" x14ac:dyDescent="0.25">
      <c r="A8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0" zoomScaleNormal="80" workbookViewId="0">
      <selection activeCell="I9" sqref="I9"/>
    </sheetView>
  </sheetViews>
  <sheetFormatPr defaultRowHeight="15" x14ac:dyDescent="0.25"/>
  <cols>
    <col min="2" max="2" width="22.42578125" customWidth="1"/>
    <col min="5" max="10" width="17.42578125" customWidth="1"/>
  </cols>
  <sheetData>
    <row r="1" spans="1:10" x14ac:dyDescent="0.25">
      <c r="E1" t="s">
        <v>598</v>
      </c>
      <c r="F1" s="80"/>
      <c r="G1" s="81"/>
      <c r="H1" s="82"/>
    </row>
    <row r="2" spans="1:10" x14ac:dyDescent="0.25">
      <c r="E2" t="s">
        <v>600</v>
      </c>
      <c r="F2" s="80"/>
      <c r="G2" s="81"/>
      <c r="H2" s="82"/>
    </row>
    <row r="3" spans="1:10" ht="15.7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</row>
    <row r="4" spans="1:10" ht="15.75" x14ac:dyDescent="0.25">
      <c r="A4" s="79" t="s">
        <v>602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16.5" thickBot="1" x14ac:dyDescent="0.3">
      <c r="A5" s="10"/>
      <c r="B5" s="10"/>
      <c r="C5" s="10"/>
      <c r="D5" s="10"/>
      <c r="E5" s="83"/>
      <c r="F5" s="83"/>
      <c r="G5" s="83"/>
      <c r="H5" s="83"/>
      <c r="I5" s="83"/>
      <c r="J5" s="83"/>
    </row>
    <row r="6" spans="1:10" ht="29.25" customHeight="1" x14ac:dyDescent="0.25">
      <c r="A6" s="84" t="s">
        <v>599</v>
      </c>
      <c r="B6" s="85"/>
      <c r="C6" s="29"/>
      <c r="D6" s="28"/>
      <c r="E6" s="27" t="s">
        <v>231</v>
      </c>
      <c r="F6" s="27" t="s">
        <v>232</v>
      </c>
      <c r="G6" s="27" t="s">
        <v>233</v>
      </c>
      <c r="H6" s="27" t="s">
        <v>235</v>
      </c>
    </row>
    <row r="7" spans="1:10" ht="15" customHeight="1" x14ac:dyDescent="0.25">
      <c r="A7" s="86"/>
      <c r="B7" s="87"/>
      <c r="C7" s="32" t="s">
        <v>589</v>
      </c>
      <c r="D7" s="30"/>
      <c r="E7" s="18">
        <v>0.03</v>
      </c>
      <c r="F7" s="18">
        <v>8.0000000000000002E-3</v>
      </c>
      <c r="G7" s="18">
        <v>0.08</v>
      </c>
      <c r="H7" s="18">
        <v>0.08</v>
      </c>
    </row>
    <row r="8" spans="1:10" ht="15.75" thickBot="1" x14ac:dyDescent="0.3">
      <c r="A8" s="88"/>
      <c r="B8" s="89"/>
      <c r="C8" s="33" t="s">
        <v>590</v>
      </c>
      <c r="D8" s="31"/>
      <c r="E8" s="11">
        <v>1.4999999999999999E-2</v>
      </c>
      <c r="F8" s="11">
        <v>5.0000000000000001E-3</v>
      </c>
      <c r="G8" s="11">
        <v>0.03</v>
      </c>
      <c r="H8" s="11">
        <v>0.05</v>
      </c>
    </row>
    <row r="9" spans="1:10" ht="15.75" thickBot="1" x14ac:dyDescent="0.3">
      <c r="A9" s="34" t="s">
        <v>591</v>
      </c>
      <c r="B9" s="35" t="s">
        <v>635</v>
      </c>
      <c r="C9" s="50" t="s">
        <v>601</v>
      </c>
      <c r="D9" s="51" t="s">
        <v>256</v>
      </c>
      <c r="E9" s="52" t="e">
        <f>Табл.5!#REF!+Табл.5!#REF!</f>
        <v>#REF!</v>
      </c>
      <c r="F9" s="52" t="e">
        <f>Табл.5!#REF!+Табл.5!#REF!</f>
        <v>#REF!</v>
      </c>
      <c r="G9" s="53" t="e">
        <f>Табл.5!#REF!+Табл.5!#REF!</f>
        <v>#REF!</v>
      </c>
      <c r="H9" s="53" t="e">
        <f>Табл.5!#REF!+Табл.5!#REF!</f>
        <v>#REF!</v>
      </c>
      <c r="I9" t="s">
        <v>636</v>
      </c>
    </row>
    <row r="10" spans="1:10" x14ac:dyDescent="0.25">
      <c r="A10" s="73" t="s">
        <v>589</v>
      </c>
      <c r="B10" s="22" t="s">
        <v>593</v>
      </c>
      <c r="C10" s="12" t="s">
        <v>603</v>
      </c>
      <c r="D10" s="23" t="s">
        <v>299</v>
      </c>
      <c r="E10" s="24">
        <f>Табл.6!D12</f>
        <v>7675</v>
      </c>
      <c r="F10" s="24">
        <f>Табл.6!E12</f>
        <v>115074</v>
      </c>
      <c r="G10" s="24">
        <f>Табл.6!F12</f>
        <v>28106</v>
      </c>
      <c r="H10" s="24">
        <f>Табл.6!H12</f>
        <v>25392</v>
      </c>
    </row>
    <row r="11" spans="1:10" x14ac:dyDescent="0.25">
      <c r="A11" s="74"/>
      <c r="B11" s="14" t="s">
        <v>592</v>
      </c>
      <c r="C11" s="13" t="s">
        <v>603</v>
      </c>
      <c r="D11" s="19" t="s">
        <v>299</v>
      </c>
      <c r="E11" s="20">
        <f>Табл.6!K12</f>
        <v>10225</v>
      </c>
      <c r="F11" s="20">
        <f>Табл.6!L12</f>
        <v>95656</v>
      </c>
      <c r="G11" s="20">
        <f>Табл.6!M12</f>
        <v>11964</v>
      </c>
      <c r="H11" s="20">
        <f>Табл.6!O12</f>
        <v>31279</v>
      </c>
    </row>
    <row r="12" spans="1:10" x14ac:dyDescent="0.25">
      <c r="A12" s="74"/>
      <c r="B12" s="8" t="s">
        <v>594</v>
      </c>
      <c r="C12" s="8"/>
      <c r="D12" s="21"/>
      <c r="E12" s="15">
        <f>E11+E10</f>
        <v>17900</v>
      </c>
      <c r="F12" s="15">
        <f t="shared" ref="F12:H12" si="0">F11+F10</f>
        <v>210730</v>
      </c>
      <c r="G12" s="15">
        <f t="shared" si="0"/>
        <v>40070</v>
      </c>
      <c r="H12" s="15">
        <f t="shared" si="0"/>
        <v>56671</v>
      </c>
    </row>
    <row r="13" spans="1:10" x14ac:dyDescent="0.25">
      <c r="A13" s="74"/>
      <c r="B13" s="8" t="s">
        <v>595</v>
      </c>
      <c r="C13" s="8"/>
      <c r="D13" s="21"/>
      <c r="E13" s="16" t="e">
        <f>E12/(E9)</f>
        <v>#REF!</v>
      </c>
      <c r="F13" s="16" t="e">
        <f>F12/(F9)</f>
        <v>#REF!</v>
      </c>
      <c r="G13" s="16" t="e">
        <f>G12/(G9)</f>
        <v>#REF!</v>
      </c>
      <c r="H13" s="16" t="e">
        <f>H12/(H9)</f>
        <v>#REF!</v>
      </c>
    </row>
    <row r="14" spans="1:10" ht="15.75" thickBot="1" x14ac:dyDescent="0.3">
      <c r="A14" s="75"/>
      <c r="B14" s="17" t="s">
        <v>596</v>
      </c>
      <c r="C14" s="17"/>
      <c r="D14" s="25"/>
      <c r="E14" s="26" t="e">
        <f>IF(E13&gt;E$7,"+","-")</f>
        <v>#REF!</v>
      </c>
      <c r="F14" s="26" t="e">
        <f t="shared" ref="F14:H14" si="1">IF(F13&gt;F$7,"+","-")</f>
        <v>#REF!</v>
      </c>
      <c r="G14" s="26" t="e">
        <f t="shared" si="1"/>
        <v>#REF!</v>
      </c>
      <c r="H14" s="26" t="e">
        <f t="shared" si="1"/>
        <v>#REF!</v>
      </c>
    </row>
    <row r="15" spans="1:10" x14ac:dyDescent="0.25">
      <c r="A15" s="76" t="s">
        <v>590</v>
      </c>
      <c r="B15" s="22" t="s">
        <v>593</v>
      </c>
      <c r="C15" s="12" t="s">
        <v>604</v>
      </c>
      <c r="D15" s="23" t="s">
        <v>299</v>
      </c>
      <c r="E15" s="24">
        <f>Табл.8!D12</f>
        <v>5006</v>
      </c>
      <c r="F15" s="24">
        <f>Табл.8!E12</f>
        <v>60884</v>
      </c>
      <c r="G15" s="24">
        <f>Табл.8!F12</f>
        <v>15232</v>
      </c>
      <c r="H15" s="24">
        <f>Табл.8!H12</f>
        <v>32396</v>
      </c>
    </row>
    <row r="16" spans="1:10" x14ac:dyDescent="0.25">
      <c r="A16" s="77"/>
      <c r="B16" s="14" t="s">
        <v>592</v>
      </c>
      <c r="C16" s="13" t="s">
        <v>604</v>
      </c>
      <c r="D16" s="19" t="s">
        <v>299</v>
      </c>
      <c r="E16" s="20">
        <f>Табл.8!K12</f>
        <v>2411</v>
      </c>
      <c r="F16" s="20">
        <f>Табл.8!L12</f>
        <v>21808</v>
      </c>
      <c r="G16" s="20">
        <f>Табл.8!M12</f>
        <v>3015</v>
      </c>
      <c r="H16" s="20">
        <f>Табл.8!O12</f>
        <v>10990</v>
      </c>
    </row>
    <row r="17" spans="1:8" x14ac:dyDescent="0.25">
      <c r="A17" s="77"/>
      <c r="B17" s="8" t="s">
        <v>594</v>
      </c>
      <c r="C17" s="8"/>
      <c r="D17" s="21"/>
      <c r="E17" s="15">
        <f>E16+E15</f>
        <v>7417</v>
      </c>
      <c r="F17" s="15">
        <f t="shared" ref="F17:H17" si="2">F16+F15</f>
        <v>82692</v>
      </c>
      <c r="G17" s="15">
        <f t="shared" si="2"/>
        <v>18247</v>
      </c>
      <c r="H17" s="15">
        <f t="shared" si="2"/>
        <v>43386</v>
      </c>
    </row>
    <row r="18" spans="1:8" x14ac:dyDescent="0.25">
      <c r="A18" s="77"/>
      <c r="B18" s="8" t="s">
        <v>597</v>
      </c>
      <c r="C18" s="8"/>
      <c r="D18" s="21"/>
      <c r="E18" s="16" t="e">
        <f>E17/(E9)</f>
        <v>#REF!</v>
      </c>
      <c r="F18" s="16" t="e">
        <f>F17/(F9)</f>
        <v>#REF!</v>
      </c>
      <c r="G18" s="16" t="e">
        <f>G17/(G9)</f>
        <v>#REF!</v>
      </c>
      <c r="H18" s="16" t="e">
        <f>H17/(H9)</f>
        <v>#REF!</v>
      </c>
    </row>
    <row r="19" spans="1:8" ht="15.75" thickBot="1" x14ac:dyDescent="0.3">
      <c r="A19" s="78"/>
      <c r="B19" s="17" t="s">
        <v>596</v>
      </c>
      <c r="C19" s="17"/>
      <c r="D19" s="25"/>
      <c r="E19" s="26" t="e">
        <f>IF(E18&gt;E$8,"+","-")</f>
        <v>#REF!</v>
      </c>
      <c r="F19" s="26" t="e">
        <f t="shared" ref="F19:H19" si="3">IF(F18&gt;F$8,"+","-")</f>
        <v>#REF!</v>
      </c>
      <c r="G19" s="26" t="e">
        <f t="shared" si="3"/>
        <v>#REF!</v>
      </c>
      <c r="H19" s="26" t="e">
        <f t="shared" si="3"/>
        <v>#REF!</v>
      </c>
    </row>
  </sheetData>
  <mergeCells count="8">
    <mergeCell ref="A10:A14"/>
    <mergeCell ref="A15:A19"/>
    <mergeCell ref="A3:J3"/>
    <mergeCell ref="F1:H1"/>
    <mergeCell ref="E5:J5"/>
    <mergeCell ref="F2:H2"/>
    <mergeCell ref="A4:J4"/>
    <mergeCell ref="A6:B8"/>
  </mergeCells>
  <conditionalFormatting sqref="A19:E19 A14:H14 E18:H19">
    <cfRule type="cellIs" dxfId="10" priority="3" stopIfTrue="1" operator="equal">
      <formula>"-"</formula>
    </cfRule>
    <cfRule type="cellIs" dxfId="9" priority="4" stopIfTrue="1" operator="equal">
      <formula>"+"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="86" zoomScaleNormal="86" workbookViewId="0">
      <pane xSplit="2" ySplit="21" topLeftCell="C22" activePane="bottomRight" state="frozen"/>
      <selection pane="topRight" activeCell="C1" sqref="C1"/>
      <selection pane="bottomLeft" activeCell="A10" sqref="A10"/>
      <selection pane="bottomRight" activeCell="J26" sqref="J26"/>
    </sheetView>
  </sheetViews>
  <sheetFormatPr defaultRowHeight="15" outlineLevelRow="1" x14ac:dyDescent="0.25"/>
  <cols>
    <col min="1" max="1" width="81.42578125" customWidth="1"/>
    <col min="2" max="2" width="14.42578125" style="3" customWidth="1"/>
    <col min="3" max="9" width="14.42578125" customWidth="1"/>
  </cols>
  <sheetData>
    <row r="1" spans="1:9" ht="15.75" hidden="1" outlineLevel="1" x14ac:dyDescent="0.25">
      <c r="I1" s="1" t="s">
        <v>605</v>
      </c>
    </row>
    <row r="2" spans="1:9" ht="15.75" hidden="1" outlineLevel="1" x14ac:dyDescent="0.25">
      <c r="I2" s="1" t="s">
        <v>505</v>
      </c>
    </row>
    <row r="3" spans="1:9" ht="15.75" hidden="1" outlineLevel="1" x14ac:dyDescent="0.25">
      <c r="I3" s="1" t="s">
        <v>506</v>
      </c>
    </row>
    <row r="4" spans="1:9" ht="15.75" hidden="1" outlineLevel="1" x14ac:dyDescent="0.25">
      <c r="I4" s="1" t="s">
        <v>507</v>
      </c>
    </row>
    <row r="5" spans="1:9" ht="15.75" hidden="1" outlineLevel="1" x14ac:dyDescent="0.25">
      <c r="I5" s="1"/>
    </row>
    <row r="6" spans="1:9" ht="15.75" hidden="1" outlineLevel="1" x14ac:dyDescent="0.25">
      <c r="I6" s="1" t="s">
        <v>606</v>
      </c>
    </row>
    <row r="7" spans="1:9" ht="15.75" hidden="1" outlineLevel="1" x14ac:dyDescent="0.25">
      <c r="I7" s="1"/>
    </row>
    <row r="8" spans="1:9" ht="15.75" hidden="1" outlineLevel="1" x14ac:dyDescent="0.25">
      <c r="A8" s="90" t="s">
        <v>607</v>
      </c>
      <c r="B8" s="90"/>
      <c r="C8" s="90"/>
      <c r="D8" s="90"/>
      <c r="E8" s="90"/>
      <c r="F8" s="90"/>
      <c r="G8" s="90"/>
      <c r="H8" s="90"/>
      <c r="I8" s="90"/>
    </row>
    <row r="9" spans="1:9" ht="15.75" hidden="1" outlineLevel="1" x14ac:dyDescent="0.25">
      <c r="A9" s="90" t="s">
        <v>608</v>
      </c>
      <c r="B9" s="90"/>
      <c r="C9" s="90"/>
      <c r="D9" s="90"/>
      <c r="E9" s="90"/>
      <c r="F9" s="90"/>
      <c r="G9" s="90"/>
      <c r="H9" s="90"/>
      <c r="I9" s="90"/>
    </row>
    <row r="10" spans="1:9" ht="15.75" hidden="1" outlineLevel="1" x14ac:dyDescent="0.25">
      <c r="A10" s="90" t="s">
        <v>609</v>
      </c>
      <c r="B10" s="90"/>
      <c r="C10" s="90"/>
      <c r="D10" s="90"/>
      <c r="E10" s="90"/>
      <c r="F10" s="90"/>
      <c r="G10" s="90"/>
      <c r="H10" s="90"/>
      <c r="I10" s="90"/>
    </row>
    <row r="11" spans="1:9" ht="15.75" hidden="1" outlineLevel="1" x14ac:dyDescent="0.25">
      <c r="C11" s="2"/>
    </row>
    <row r="12" spans="1:9" collapsed="1" x14ac:dyDescent="0.25"/>
    <row r="13" spans="1:9" ht="15.75" x14ac:dyDescent="0.25">
      <c r="I13" s="1" t="s">
        <v>0</v>
      </c>
    </row>
    <row r="14" spans="1:9" ht="15.75" x14ac:dyDescent="0.25">
      <c r="A14" s="2"/>
    </row>
    <row r="15" spans="1:9" ht="15.75" x14ac:dyDescent="0.25">
      <c r="A15" s="90" t="s">
        <v>1</v>
      </c>
      <c r="B15" s="90"/>
      <c r="C15" s="90"/>
      <c r="D15" s="90"/>
      <c r="E15" s="90"/>
      <c r="F15" s="90"/>
      <c r="G15" s="90"/>
      <c r="H15" s="90"/>
      <c r="I15" s="90"/>
    </row>
    <row r="17" spans="1:13" ht="15.75" x14ac:dyDescent="0.25">
      <c r="A17" s="91" t="s">
        <v>2</v>
      </c>
      <c r="B17" s="92" t="s">
        <v>3</v>
      </c>
      <c r="C17" s="91" t="s">
        <v>4</v>
      </c>
      <c r="D17" s="91" t="s">
        <v>5</v>
      </c>
      <c r="E17" s="91"/>
      <c r="F17" s="91"/>
      <c r="G17" s="91"/>
      <c r="H17" s="91"/>
      <c r="I17" s="91"/>
      <c r="J17" t="s">
        <v>637</v>
      </c>
    </row>
    <row r="18" spans="1:13" ht="51" customHeight="1" x14ac:dyDescent="0.25">
      <c r="A18" s="91"/>
      <c r="B18" s="92"/>
      <c r="C18" s="91"/>
      <c r="D18" s="91" t="s">
        <v>6</v>
      </c>
      <c r="E18" s="91"/>
      <c r="F18" s="91"/>
      <c r="G18" s="91" t="s">
        <v>7</v>
      </c>
      <c r="H18" s="91"/>
      <c r="I18" s="91"/>
      <c r="J18" t="s">
        <v>638</v>
      </c>
      <c r="K18" t="s">
        <v>639</v>
      </c>
      <c r="L18" t="s">
        <v>639</v>
      </c>
      <c r="M18" t="s">
        <v>639</v>
      </c>
    </row>
    <row r="19" spans="1:13" ht="15.75" x14ac:dyDescent="0.25">
      <c r="A19" s="91"/>
      <c r="B19" s="92"/>
      <c r="C19" s="91"/>
      <c r="D19" s="91" t="s">
        <v>8</v>
      </c>
      <c r="E19" s="91" t="s">
        <v>9</v>
      </c>
      <c r="F19" s="91"/>
      <c r="G19" s="91" t="s">
        <v>8</v>
      </c>
      <c r="H19" s="91" t="s">
        <v>9</v>
      </c>
      <c r="I19" s="91"/>
      <c r="J19" t="s">
        <v>640</v>
      </c>
      <c r="K19" t="s">
        <v>641</v>
      </c>
      <c r="L19" t="s">
        <v>642</v>
      </c>
      <c r="M19" t="s">
        <v>643</v>
      </c>
    </row>
    <row r="20" spans="1:13" ht="15.75" x14ac:dyDescent="0.25">
      <c r="A20" s="91"/>
      <c r="B20" s="92"/>
      <c r="C20" s="91"/>
      <c r="D20" s="91"/>
      <c r="E20" s="36" t="s">
        <v>10</v>
      </c>
      <c r="F20" s="36" t="s">
        <v>11</v>
      </c>
      <c r="G20" s="91"/>
      <c r="H20" s="36" t="s">
        <v>10</v>
      </c>
      <c r="I20" s="36" t="s">
        <v>11</v>
      </c>
      <c r="K20" s="54"/>
    </row>
    <row r="21" spans="1:13" ht="15.75" x14ac:dyDescent="0.25">
      <c r="A21" s="36">
        <v>1</v>
      </c>
      <c r="B21" s="36">
        <v>2</v>
      </c>
      <c r="C21" s="36">
        <v>3</v>
      </c>
      <c r="D21" s="36">
        <v>4</v>
      </c>
      <c r="E21" s="36">
        <v>5</v>
      </c>
      <c r="F21" s="36">
        <v>6</v>
      </c>
      <c r="G21" s="36">
        <v>7</v>
      </c>
      <c r="H21" s="36">
        <v>8</v>
      </c>
      <c r="I21" s="36">
        <v>9</v>
      </c>
    </row>
    <row r="22" spans="1:13" ht="15.75" x14ac:dyDescent="0.25">
      <c r="A22" s="40" t="s">
        <v>12</v>
      </c>
      <c r="B22" s="41">
        <v>1</v>
      </c>
      <c r="C22" s="57">
        <v>36157</v>
      </c>
      <c r="D22" s="57">
        <v>0</v>
      </c>
      <c r="E22" s="57">
        <v>0</v>
      </c>
      <c r="F22" s="69">
        <v>0</v>
      </c>
      <c r="G22" s="57">
        <v>36157</v>
      </c>
      <c r="H22" s="57">
        <v>35572</v>
      </c>
      <c r="I22" s="57">
        <v>585</v>
      </c>
      <c r="J22" t="b">
        <f>G22=(G23+G53+G80)</f>
        <v>1</v>
      </c>
      <c r="K22" t="b">
        <f>G24=G25+G26+G27+G28+G29+G31+G38+G44+G48+G49+G50+G52</f>
        <v>1</v>
      </c>
      <c r="L22" t="b">
        <f>G53=G54+G55+G56+G57+G58+G59+G65+G71+G74+G75+G76+G77+G79</f>
        <v>1</v>
      </c>
    </row>
    <row r="23" spans="1:13" ht="15.75" x14ac:dyDescent="0.25">
      <c r="A23" s="40" t="s">
        <v>13</v>
      </c>
      <c r="B23" s="41">
        <v>2</v>
      </c>
      <c r="C23" s="57">
        <v>171</v>
      </c>
      <c r="D23" s="57">
        <v>0</v>
      </c>
      <c r="E23" s="57">
        <v>0</v>
      </c>
      <c r="F23" s="69">
        <v>0</v>
      </c>
      <c r="G23" s="57">
        <v>171</v>
      </c>
      <c r="H23" s="57">
        <v>29</v>
      </c>
      <c r="I23" s="57">
        <v>142</v>
      </c>
    </row>
    <row r="24" spans="1:13" ht="15.75" x14ac:dyDescent="0.25">
      <c r="A24" s="40" t="s">
        <v>14</v>
      </c>
      <c r="B24" s="41">
        <v>3</v>
      </c>
      <c r="C24" s="57">
        <v>151</v>
      </c>
      <c r="D24" s="57">
        <v>0</v>
      </c>
      <c r="E24" s="57">
        <v>0</v>
      </c>
      <c r="F24" s="57">
        <v>0</v>
      </c>
      <c r="G24" s="57">
        <v>151</v>
      </c>
      <c r="H24" s="57">
        <v>26</v>
      </c>
      <c r="I24" s="57">
        <v>125</v>
      </c>
    </row>
    <row r="25" spans="1:13" ht="15.75" x14ac:dyDescent="0.25">
      <c r="A25" s="40" t="s">
        <v>15</v>
      </c>
      <c r="B25" s="41" t="s">
        <v>69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</row>
    <row r="26" spans="1:13" ht="31.5" x14ac:dyDescent="0.25">
      <c r="A26" s="40" t="s">
        <v>16</v>
      </c>
      <c r="B26" s="41" t="s">
        <v>70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</row>
    <row r="27" spans="1:13" ht="15.75" x14ac:dyDescent="0.25">
      <c r="A27" s="40" t="s">
        <v>17</v>
      </c>
      <c r="B27" s="41" t="s">
        <v>71</v>
      </c>
      <c r="C27" s="57">
        <v>1</v>
      </c>
      <c r="D27" s="57">
        <v>0</v>
      </c>
      <c r="E27" s="57">
        <v>0</v>
      </c>
      <c r="F27" s="57">
        <v>0</v>
      </c>
      <c r="G27" s="57">
        <v>1</v>
      </c>
      <c r="H27" s="57">
        <v>1</v>
      </c>
      <c r="I27" s="57">
        <v>0</v>
      </c>
    </row>
    <row r="28" spans="1:13" ht="15.75" x14ac:dyDescent="0.25">
      <c r="A28" s="40" t="s">
        <v>18</v>
      </c>
      <c r="B28" s="41" t="s">
        <v>72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</row>
    <row r="29" spans="1:13" ht="15.75" x14ac:dyDescent="0.25">
      <c r="A29" s="40" t="s">
        <v>77</v>
      </c>
      <c r="B29" s="41" t="s">
        <v>73</v>
      </c>
      <c r="C29" s="57">
        <v>65</v>
      </c>
      <c r="D29" s="57">
        <v>0</v>
      </c>
      <c r="E29" s="57">
        <v>0</v>
      </c>
      <c r="F29" s="57">
        <v>0</v>
      </c>
      <c r="G29" s="57">
        <v>65</v>
      </c>
      <c r="H29" s="57">
        <v>16</v>
      </c>
      <c r="I29" s="57">
        <v>49</v>
      </c>
    </row>
    <row r="30" spans="1:13" ht="15.75" x14ac:dyDescent="0.25">
      <c r="A30" s="40" t="s">
        <v>19</v>
      </c>
      <c r="B30" s="41" t="s">
        <v>76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</row>
    <row r="31" spans="1:13" ht="15.75" x14ac:dyDescent="0.25">
      <c r="A31" s="40" t="s">
        <v>78</v>
      </c>
      <c r="B31" s="41" t="s">
        <v>74</v>
      </c>
      <c r="C31" s="57">
        <v>70</v>
      </c>
      <c r="D31" s="57">
        <v>0</v>
      </c>
      <c r="E31" s="57">
        <v>0</v>
      </c>
      <c r="F31" s="57">
        <v>0</v>
      </c>
      <c r="G31" s="57">
        <v>70</v>
      </c>
      <c r="H31" s="57">
        <v>4</v>
      </c>
      <c r="I31" s="57">
        <v>66</v>
      </c>
    </row>
    <row r="32" spans="1:13" ht="31.5" x14ac:dyDescent="0.25">
      <c r="A32" s="40" t="s">
        <v>20</v>
      </c>
      <c r="B32" s="41" t="s">
        <v>79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</row>
    <row r="33" spans="1:10" ht="31.5" x14ac:dyDescent="0.25">
      <c r="A33" s="40" t="s">
        <v>80</v>
      </c>
      <c r="B33" s="41" t="s">
        <v>81</v>
      </c>
      <c r="C33" s="57">
        <v>3</v>
      </c>
      <c r="D33" s="57">
        <v>0</v>
      </c>
      <c r="E33" s="57">
        <v>0</v>
      </c>
      <c r="F33" s="57">
        <v>0</v>
      </c>
      <c r="G33" s="57">
        <v>3</v>
      </c>
      <c r="H33" s="57">
        <v>0</v>
      </c>
      <c r="I33" s="57">
        <v>3</v>
      </c>
    </row>
    <row r="34" spans="1:10" ht="15.75" x14ac:dyDescent="0.25">
      <c r="A34" s="40" t="s">
        <v>22</v>
      </c>
      <c r="B34" s="41" t="s">
        <v>23</v>
      </c>
      <c r="C34" s="57">
        <v>2</v>
      </c>
      <c r="D34" s="57">
        <v>0</v>
      </c>
      <c r="E34" s="57">
        <v>0</v>
      </c>
      <c r="F34" s="57">
        <v>0</v>
      </c>
      <c r="G34" s="57">
        <v>2</v>
      </c>
      <c r="H34" s="57">
        <v>0</v>
      </c>
      <c r="I34" s="57">
        <v>2</v>
      </c>
    </row>
    <row r="35" spans="1:10" ht="31.5" x14ac:dyDescent="0.25">
      <c r="A35" s="40" t="s">
        <v>24</v>
      </c>
      <c r="B35" s="41" t="s">
        <v>82</v>
      </c>
      <c r="C35" s="57">
        <v>2</v>
      </c>
      <c r="D35" s="57">
        <v>0</v>
      </c>
      <c r="E35" s="57">
        <v>0</v>
      </c>
      <c r="F35" s="57">
        <v>0</v>
      </c>
      <c r="G35" s="57">
        <v>2</v>
      </c>
      <c r="H35" s="57">
        <v>1</v>
      </c>
      <c r="I35" s="57">
        <v>1</v>
      </c>
    </row>
    <row r="36" spans="1:10" ht="15.75" x14ac:dyDescent="0.25">
      <c r="A36" s="40" t="s">
        <v>25</v>
      </c>
      <c r="B36" s="41" t="s">
        <v>83</v>
      </c>
      <c r="C36" s="57">
        <v>13</v>
      </c>
      <c r="D36" s="57">
        <v>0</v>
      </c>
      <c r="E36" s="57">
        <v>0</v>
      </c>
      <c r="F36" s="57">
        <v>0</v>
      </c>
      <c r="G36" s="57">
        <v>13</v>
      </c>
      <c r="H36" s="57">
        <v>1</v>
      </c>
      <c r="I36" s="57">
        <v>12</v>
      </c>
    </row>
    <row r="37" spans="1:10" ht="31.5" x14ac:dyDescent="0.25">
      <c r="A37" s="40" t="s">
        <v>26</v>
      </c>
      <c r="B37" s="41" t="s">
        <v>84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</row>
    <row r="38" spans="1:10" ht="31.5" x14ac:dyDescent="0.25">
      <c r="A38" s="40" t="s">
        <v>27</v>
      </c>
      <c r="B38" s="41" t="s">
        <v>75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</row>
    <row r="39" spans="1:10" ht="31.5" x14ac:dyDescent="0.25">
      <c r="A39" s="40" t="s">
        <v>28</v>
      </c>
      <c r="B39" s="41" t="s">
        <v>85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</row>
    <row r="40" spans="1:10" ht="31.5" x14ac:dyDescent="0.25">
      <c r="A40" s="40" t="s">
        <v>29</v>
      </c>
      <c r="B40" s="41" t="s">
        <v>86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</row>
    <row r="41" spans="1:10" ht="15.75" x14ac:dyDescent="0.25">
      <c r="A41" s="40" t="s">
        <v>30</v>
      </c>
      <c r="B41" s="41" t="s">
        <v>87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</row>
    <row r="42" spans="1:10" ht="31.5" x14ac:dyDescent="0.25">
      <c r="A42" s="40" t="s">
        <v>31</v>
      </c>
      <c r="B42" s="41" t="s">
        <v>88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t="b">
        <f t="shared" ref="J42:J80" si="0">G42=H42+I42</f>
        <v>1</v>
      </c>
    </row>
    <row r="43" spans="1:10" ht="15.75" x14ac:dyDescent="0.25">
      <c r="A43" s="40" t="s">
        <v>30</v>
      </c>
      <c r="B43" s="41" t="s">
        <v>32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t="b">
        <f t="shared" si="0"/>
        <v>1</v>
      </c>
    </row>
    <row r="44" spans="1:10" ht="15.75" x14ac:dyDescent="0.25">
      <c r="A44" s="40" t="s">
        <v>33</v>
      </c>
      <c r="B44" s="41" t="s">
        <v>89</v>
      </c>
      <c r="C44" s="57">
        <v>7</v>
      </c>
      <c r="D44" s="57">
        <v>0</v>
      </c>
      <c r="E44" s="57">
        <v>0</v>
      </c>
      <c r="F44" s="57">
        <v>0</v>
      </c>
      <c r="G44" s="57">
        <v>7</v>
      </c>
      <c r="H44" s="57">
        <v>2</v>
      </c>
      <c r="I44" s="57">
        <v>5</v>
      </c>
      <c r="J44" t="b">
        <f t="shared" si="0"/>
        <v>1</v>
      </c>
    </row>
    <row r="45" spans="1:10" ht="15.75" x14ac:dyDescent="0.25">
      <c r="A45" s="40" t="s">
        <v>34</v>
      </c>
      <c r="B45" s="41" t="s">
        <v>90</v>
      </c>
      <c r="C45" s="57">
        <v>1</v>
      </c>
      <c r="D45" s="57">
        <v>0</v>
      </c>
      <c r="E45" s="57">
        <v>0</v>
      </c>
      <c r="F45" s="57">
        <v>0</v>
      </c>
      <c r="G45" s="57">
        <v>1</v>
      </c>
      <c r="H45" s="57">
        <v>1</v>
      </c>
      <c r="I45" s="57">
        <v>0</v>
      </c>
      <c r="J45" t="b">
        <f t="shared" si="0"/>
        <v>1</v>
      </c>
    </row>
    <row r="46" spans="1:10" ht="31.5" x14ac:dyDescent="0.25">
      <c r="A46" s="40" t="s">
        <v>35</v>
      </c>
      <c r="B46" s="41" t="s">
        <v>36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t="b">
        <f t="shared" si="0"/>
        <v>1</v>
      </c>
    </row>
    <row r="47" spans="1:10" ht="31.5" x14ac:dyDescent="0.25">
      <c r="A47" s="40" t="s">
        <v>37</v>
      </c>
      <c r="B47" s="41" t="s">
        <v>38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t="b">
        <f t="shared" si="0"/>
        <v>1</v>
      </c>
    </row>
    <row r="48" spans="1:10" ht="47.25" x14ac:dyDescent="0.25">
      <c r="A48" s="40" t="s">
        <v>39</v>
      </c>
      <c r="B48" s="41" t="s">
        <v>91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t="b">
        <f t="shared" si="0"/>
        <v>1</v>
      </c>
    </row>
    <row r="49" spans="1:10" ht="15.75" x14ac:dyDescent="0.25">
      <c r="A49" s="40" t="s">
        <v>40</v>
      </c>
      <c r="B49" s="41" t="s">
        <v>92</v>
      </c>
      <c r="C49" s="57">
        <v>2</v>
      </c>
      <c r="D49" s="57">
        <v>0</v>
      </c>
      <c r="E49" s="57">
        <v>0</v>
      </c>
      <c r="F49" s="57">
        <v>0</v>
      </c>
      <c r="G49" s="57">
        <v>2</v>
      </c>
      <c r="H49" s="57">
        <v>0</v>
      </c>
      <c r="I49" s="57">
        <v>2</v>
      </c>
      <c r="J49" t="b">
        <f t="shared" si="0"/>
        <v>1</v>
      </c>
    </row>
    <row r="50" spans="1:10" ht="47.25" x14ac:dyDescent="0.25">
      <c r="A50" s="40" t="s">
        <v>93</v>
      </c>
      <c r="B50" s="41" t="s">
        <v>94</v>
      </c>
      <c r="C50" s="57">
        <v>5</v>
      </c>
      <c r="D50" s="57">
        <v>0</v>
      </c>
      <c r="E50" s="57">
        <v>0</v>
      </c>
      <c r="F50" s="57">
        <v>0</v>
      </c>
      <c r="G50" s="57">
        <v>5</v>
      </c>
      <c r="H50" s="57">
        <v>2</v>
      </c>
      <c r="I50" s="57">
        <v>3</v>
      </c>
      <c r="J50" t="b">
        <f t="shared" si="0"/>
        <v>1</v>
      </c>
    </row>
    <row r="51" spans="1:10" ht="15.75" x14ac:dyDescent="0.25">
      <c r="A51" s="40" t="s">
        <v>41</v>
      </c>
      <c r="B51" s="41" t="s">
        <v>95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t="b">
        <f t="shared" si="0"/>
        <v>1</v>
      </c>
    </row>
    <row r="52" spans="1:10" ht="15.75" x14ac:dyDescent="0.25">
      <c r="A52" s="40" t="s">
        <v>42</v>
      </c>
      <c r="B52" s="41" t="s">
        <v>96</v>
      </c>
      <c r="C52" s="57">
        <v>1</v>
      </c>
      <c r="D52" s="57">
        <v>0</v>
      </c>
      <c r="E52" s="57">
        <v>0</v>
      </c>
      <c r="F52" s="57">
        <v>0</v>
      </c>
      <c r="G52" s="69">
        <v>1</v>
      </c>
      <c r="H52" s="57">
        <v>1</v>
      </c>
      <c r="I52" s="57">
        <v>0</v>
      </c>
      <c r="J52" t="b">
        <f t="shared" si="0"/>
        <v>1</v>
      </c>
    </row>
    <row r="53" spans="1:10" ht="15.75" x14ac:dyDescent="0.25">
      <c r="A53" s="40" t="s">
        <v>97</v>
      </c>
      <c r="B53" s="41" t="s">
        <v>98</v>
      </c>
      <c r="C53" s="57">
        <v>35935</v>
      </c>
      <c r="D53" s="57">
        <v>0</v>
      </c>
      <c r="E53" s="57">
        <v>0</v>
      </c>
      <c r="F53" s="57">
        <v>0</v>
      </c>
      <c r="G53" s="69">
        <v>35935</v>
      </c>
      <c r="H53" s="57">
        <v>35543</v>
      </c>
      <c r="I53" s="57">
        <v>392</v>
      </c>
      <c r="J53" t="b">
        <f t="shared" si="0"/>
        <v>1</v>
      </c>
    </row>
    <row r="54" spans="1:10" ht="15.75" x14ac:dyDescent="0.25">
      <c r="A54" s="40" t="s">
        <v>43</v>
      </c>
      <c r="B54" s="41" t="s">
        <v>99</v>
      </c>
      <c r="C54" s="57">
        <v>1798</v>
      </c>
      <c r="D54" s="57">
        <v>0</v>
      </c>
      <c r="E54" s="57">
        <v>0</v>
      </c>
      <c r="F54" s="57">
        <v>0</v>
      </c>
      <c r="G54" s="69">
        <v>1798</v>
      </c>
      <c r="H54" s="57">
        <v>1787</v>
      </c>
      <c r="I54" s="57">
        <v>11</v>
      </c>
      <c r="J54" t="b">
        <f t="shared" si="0"/>
        <v>1</v>
      </c>
    </row>
    <row r="55" spans="1:10" ht="15.75" x14ac:dyDescent="0.25">
      <c r="A55" s="40" t="s">
        <v>44</v>
      </c>
      <c r="B55" s="41" t="s">
        <v>100</v>
      </c>
      <c r="C55" s="57">
        <v>8281</v>
      </c>
      <c r="D55" s="57">
        <v>0</v>
      </c>
      <c r="E55" s="57">
        <v>0</v>
      </c>
      <c r="F55" s="57">
        <v>0</v>
      </c>
      <c r="G55" s="69">
        <v>8281</v>
      </c>
      <c r="H55" s="57">
        <v>8000</v>
      </c>
      <c r="I55" s="57">
        <v>281</v>
      </c>
      <c r="J55" t="b">
        <f t="shared" si="0"/>
        <v>1</v>
      </c>
    </row>
    <row r="56" spans="1:10" ht="15.75" x14ac:dyDescent="0.25">
      <c r="A56" s="40" t="s">
        <v>45</v>
      </c>
      <c r="B56" s="41" t="s">
        <v>101</v>
      </c>
      <c r="C56" s="57">
        <v>823</v>
      </c>
      <c r="D56" s="57">
        <v>0</v>
      </c>
      <c r="E56" s="57">
        <v>0</v>
      </c>
      <c r="F56" s="57">
        <v>0</v>
      </c>
      <c r="G56" s="69">
        <v>823</v>
      </c>
      <c r="H56" s="57">
        <v>821</v>
      </c>
      <c r="I56" s="57">
        <v>2</v>
      </c>
      <c r="J56" t="b">
        <f t="shared" si="0"/>
        <v>1</v>
      </c>
    </row>
    <row r="57" spans="1:10" ht="15.75" x14ac:dyDescent="0.25">
      <c r="A57" s="40" t="s">
        <v>46</v>
      </c>
      <c r="B57" s="41" t="s">
        <v>102</v>
      </c>
      <c r="C57" s="57">
        <v>334</v>
      </c>
      <c r="D57" s="57">
        <v>0</v>
      </c>
      <c r="E57" s="57">
        <v>0</v>
      </c>
      <c r="F57" s="57">
        <v>0</v>
      </c>
      <c r="G57" s="69">
        <v>334</v>
      </c>
      <c r="H57" s="57">
        <v>334</v>
      </c>
      <c r="I57" s="57">
        <v>0</v>
      </c>
      <c r="J57" t="b">
        <f t="shared" si="0"/>
        <v>1</v>
      </c>
    </row>
    <row r="58" spans="1:10" ht="15.75" x14ac:dyDescent="0.25">
      <c r="A58" s="40" t="s">
        <v>47</v>
      </c>
      <c r="B58" s="41" t="s">
        <v>103</v>
      </c>
      <c r="C58" s="57">
        <v>2443</v>
      </c>
      <c r="D58" s="57">
        <v>0</v>
      </c>
      <c r="E58" s="57">
        <v>0</v>
      </c>
      <c r="F58" s="57">
        <v>0</v>
      </c>
      <c r="G58" s="57">
        <v>2443</v>
      </c>
      <c r="H58" s="57">
        <v>2420</v>
      </c>
      <c r="I58" s="57">
        <v>23</v>
      </c>
      <c r="J58" t="b">
        <f t="shared" si="0"/>
        <v>1</v>
      </c>
    </row>
    <row r="59" spans="1:10" ht="15.75" x14ac:dyDescent="0.25">
      <c r="A59" s="40" t="s">
        <v>48</v>
      </c>
      <c r="B59" s="41" t="s">
        <v>104</v>
      </c>
      <c r="C59" s="57">
        <v>3512</v>
      </c>
      <c r="D59" s="57">
        <v>0</v>
      </c>
      <c r="E59" s="57">
        <v>0</v>
      </c>
      <c r="F59" s="57">
        <v>0</v>
      </c>
      <c r="G59" s="57">
        <v>3512</v>
      </c>
      <c r="H59" s="57">
        <v>3497</v>
      </c>
      <c r="I59" s="57">
        <v>15</v>
      </c>
      <c r="J59" t="b">
        <f t="shared" si="0"/>
        <v>1</v>
      </c>
    </row>
    <row r="60" spans="1:10" ht="15.75" x14ac:dyDescent="0.25">
      <c r="A60" s="40" t="s">
        <v>49</v>
      </c>
      <c r="B60" s="41" t="s">
        <v>105</v>
      </c>
      <c r="C60" s="57">
        <v>988</v>
      </c>
      <c r="D60" s="57">
        <v>0</v>
      </c>
      <c r="E60" s="57">
        <v>0</v>
      </c>
      <c r="F60" s="57">
        <v>0</v>
      </c>
      <c r="G60" s="57">
        <v>988</v>
      </c>
      <c r="H60" s="57">
        <v>986</v>
      </c>
      <c r="I60" s="57">
        <v>2</v>
      </c>
      <c r="J60" t="b">
        <f t="shared" si="0"/>
        <v>1</v>
      </c>
    </row>
    <row r="61" spans="1:10" ht="15.75" x14ac:dyDescent="0.25">
      <c r="A61" s="40" t="s">
        <v>50</v>
      </c>
      <c r="B61" s="41" t="s">
        <v>106</v>
      </c>
      <c r="C61" s="57">
        <v>44</v>
      </c>
      <c r="D61" s="57">
        <v>0</v>
      </c>
      <c r="E61" s="57">
        <v>0</v>
      </c>
      <c r="F61" s="57">
        <v>0</v>
      </c>
      <c r="G61" s="57">
        <v>44</v>
      </c>
      <c r="H61" s="57">
        <v>42</v>
      </c>
      <c r="I61" s="57">
        <v>2</v>
      </c>
      <c r="J61" t="b">
        <f t="shared" si="0"/>
        <v>1</v>
      </c>
    </row>
    <row r="62" spans="1:10" ht="31.5" x14ac:dyDescent="0.25">
      <c r="A62" s="40" t="s">
        <v>51</v>
      </c>
      <c r="B62" s="41" t="s">
        <v>107</v>
      </c>
      <c r="C62" s="57">
        <v>17</v>
      </c>
      <c r="D62" s="57">
        <v>0</v>
      </c>
      <c r="E62" s="57">
        <v>0</v>
      </c>
      <c r="F62" s="57">
        <v>0</v>
      </c>
      <c r="G62" s="57">
        <v>17</v>
      </c>
      <c r="H62" s="57">
        <v>16</v>
      </c>
      <c r="I62" s="57">
        <v>1</v>
      </c>
      <c r="J62" t="b">
        <f t="shared" si="0"/>
        <v>1</v>
      </c>
    </row>
    <row r="63" spans="1:10" ht="31.5" x14ac:dyDescent="0.25">
      <c r="A63" s="40" t="s">
        <v>52</v>
      </c>
      <c r="B63" s="41" t="s">
        <v>108</v>
      </c>
      <c r="C63" s="57">
        <v>12</v>
      </c>
      <c r="D63" s="57">
        <v>0</v>
      </c>
      <c r="E63" s="57">
        <v>0</v>
      </c>
      <c r="F63" s="57">
        <v>0</v>
      </c>
      <c r="G63" s="57">
        <v>12</v>
      </c>
      <c r="H63" s="57">
        <v>12</v>
      </c>
      <c r="I63" s="57">
        <v>0</v>
      </c>
      <c r="J63" t="b">
        <f t="shared" si="0"/>
        <v>1</v>
      </c>
    </row>
    <row r="64" spans="1:10" ht="15.75" x14ac:dyDescent="0.25">
      <c r="A64" s="40" t="s">
        <v>25</v>
      </c>
      <c r="B64" s="41" t="s">
        <v>109</v>
      </c>
      <c r="C64" s="57">
        <v>40</v>
      </c>
      <c r="D64" s="57">
        <v>0</v>
      </c>
      <c r="E64" s="57">
        <v>0</v>
      </c>
      <c r="F64" s="57">
        <v>0</v>
      </c>
      <c r="G64" s="57">
        <v>40</v>
      </c>
      <c r="H64" s="57">
        <v>38</v>
      </c>
      <c r="I64" s="57">
        <v>2</v>
      </c>
      <c r="J64" t="b">
        <f t="shared" si="0"/>
        <v>1</v>
      </c>
    </row>
    <row r="65" spans="1:10" ht="15.75" x14ac:dyDescent="0.25">
      <c r="A65" s="40" t="s">
        <v>53</v>
      </c>
      <c r="B65" s="41" t="s">
        <v>110</v>
      </c>
      <c r="C65" s="57">
        <v>14819</v>
      </c>
      <c r="D65" s="57">
        <v>0</v>
      </c>
      <c r="E65" s="57">
        <v>0</v>
      </c>
      <c r="F65" s="57">
        <v>0</v>
      </c>
      <c r="G65" s="57">
        <v>14819</v>
      </c>
      <c r="H65" s="57">
        <v>14778</v>
      </c>
      <c r="I65" s="57">
        <v>41</v>
      </c>
      <c r="J65" t="b">
        <f t="shared" si="0"/>
        <v>1</v>
      </c>
    </row>
    <row r="66" spans="1:10" ht="31.5" x14ac:dyDescent="0.25">
      <c r="A66" s="40" t="s">
        <v>54</v>
      </c>
      <c r="B66" s="41" t="s">
        <v>111</v>
      </c>
      <c r="C66" s="57">
        <v>158</v>
      </c>
      <c r="D66" s="57">
        <v>0</v>
      </c>
      <c r="E66" s="57">
        <v>0</v>
      </c>
      <c r="F66" s="57">
        <v>0</v>
      </c>
      <c r="G66" s="57">
        <v>158</v>
      </c>
      <c r="H66" s="57">
        <v>158</v>
      </c>
      <c r="I66" s="57">
        <v>0</v>
      </c>
      <c r="J66" t="b">
        <f t="shared" si="0"/>
        <v>1</v>
      </c>
    </row>
    <row r="67" spans="1:10" ht="31.5" x14ac:dyDescent="0.25">
      <c r="A67" s="40" t="s">
        <v>55</v>
      </c>
      <c r="B67" s="41" t="s">
        <v>112</v>
      </c>
      <c r="C67" s="57">
        <v>10415</v>
      </c>
      <c r="D67" s="57">
        <v>0</v>
      </c>
      <c r="E67" s="57">
        <v>0</v>
      </c>
      <c r="F67" s="57">
        <v>0</v>
      </c>
      <c r="G67" s="57">
        <v>10415</v>
      </c>
      <c r="H67" s="57">
        <v>10387</v>
      </c>
      <c r="I67" s="57">
        <v>28</v>
      </c>
      <c r="J67" t="b">
        <f t="shared" si="0"/>
        <v>1</v>
      </c>
    </row>
    <row r="68" spans="1:10" ht="15.75" x14ac:dyDescent="0.25">
      <c r="A68" s="40" t="s">
        <v>30</v>
      </c>
      <c r="B68" s="41" t="s">
        <v>56</v>
      </c>
      <c r="C68" s="57">
        <v>260</v>
      </c>
      <c r="D68" s="57">
        <v>0</v>
      </c>
      <c r="E68" s="57">
        <v>0</v>
      </c>
      <c r="F68" s="57">
        <v>0</v>
      </c>
      <c r="G68" s="57">
        <v>260</v>
      </c>
      <c r="H68" s="57">
        <v>260</v>
      </c>
      <c r="I68" s="57">
        <v>0</v>
      </c>
      <c r="J68" t="b">
        <f t="shared" si="0"/>
        <v>1</v>
      </c>
    </row>
    <row r="69" spans="1:10" ht="31.5" x14ac:dyDescent="0.25">
      <c r="A69" s="40" t="s">
        <v>57</v>
      </c>
      <c r="B69" s="41" t="s">
        <v>113</v>
      </c>
      <c r="C69" s="57">
        <v>1412</v>
      </c>
      <c r="D69" s="57">
        <v>0</v>
      </c>
      <c r="E69" s="57">
        <v>0</v>
      </c>
      <c r="F69" s="57">
        <v>0</v>
      </c>
      <c r="G69" s="57">
        <v>1412</v>
      </c>
      <c r="H69" s="57">
        <v>1412</v>
      </c>
      <c r="I69" s="57">
        <v>0</v>
      </c>
      <c r="J69" t="b">
        <f t="shared" si="0"/>
        <v>1</v>
      </c>
    </row>
    <row r="70" spans="1:10" ht="15.75" x14ac:dyDescent="0.25">
      <c r="A70" s="40" t="s">
        <v>30</v>
      </c>
      <c r="B70" s="41" t="s">
        <v>58</v>
      </c>
      <c r="C70" s="57">
        <v>79</v>
      </c>
      <c r="D70" s="57">
        <v>0</v>
      </c>
      <c r="E70" s="57">
        <v>0</v>
      </c>
      <c r="F70" s="57">
        <v>0</v>
      </c>
      <c r="G70" s="57">
        <v>79</v>
      </c>
      <c r="H70" s="57">
        <v>79</v>
      </c>
      <c r="I70" s="57">
        <v>0</v>
      </c>
      <c r="J70" t="b">
        <f t="shared" si="0"/>
        <v>1</v>
      </c>
    </row>
    <row r="71" spans="1:10" ht="15.75" x14ac:dyDescent="0.25">
      <c r="A71" s="40" t="s">
        <v>59</v>
      </c>
      <c r="B71" s="41" t="s">
        <v>114</v>
      </c>
      <c r="C71" s="57">
        <v>455</v>
      </c>
      <c r="D71" s="57">
        <v>0</v>
      </c>
      <c r="E71" s="57">
        <v>0</v>
      </c>
      <c r="F71" s="57">
        <v>0</v>
      </c>
      <c r="G71" s="57">
        <v>455</v>
      </c>
      <c r="H71" s="57">
        <v>452</v>
      </c>
      <c r="I71" s="57">
        <v>3</v>
      </c>
      <c r="J71" t="b">
        <f t="shared" si="0"/>
        <v>1</v>
      </c>
    </row>
    <row r="72" spans="1:10" ht="31.5" x14ac:dyDescent="0.25">
      <c r="A72" s="40" t="s">
        <v>60</v>
      </c>
      <c r="B72" s="41" t="s">
        <v>115</v>
      </c>
      <c r="C72" s="57">
        <v>19</v>
      </c>
      <c r="D72" s="57">
        <v>0</v>
      </c>
      <c r="E72" s="57">
        <v>0</v>
      </c>
      <c r="F72" s="57">
        <v>0</v>
      </c>
      <c r="G72" s="57">
        <v>19</v>
      </c>
      <c r="H72" s="57">
        <v>19</v>
      </c>
      <c r="I72" s="57">
        <v>0</v>
      </c>
      <c r="J72" t="b">
        <f t="shared" si="0"/>
        <v>1</v>
      </c>
    </row>
    <row r="73" spans="1:10" ht="31.5" x14ac:dyDescent="0.25">
      <c r="A73" s="40" t="s">
        <v>61</v>
      </c>
      <c r="B73" s="41" t="s">
        <v>62</v>
      </c>
      <c r="C73" s="57">
        <v>1</v>
      </c>
      <c r="D73" s="57">
        <v>0</v>
      </c>
      <c r="E73" s="57">
        <v>0</v>
      </c>
      <c r="F73" s="57">
        <v>0</v>
      </c>
      <c r="G73" s="57">
        <v>1</v>
      </c>
      <c r="H73" s="57">
        <v>1</v>
      </c>
      <c r="I73" s="57">
        <v>0</v>
      </c>
      <c r="J73" t="b">
        <f t="shared" si="0"/>
        <v>1</v>
      </c>
    </row>
    <row r="74" spans="1:10" ht="141.75" x14ac:dyDescent="0.25">
      <c r="A74" s="40" t="s">
        <v>63</v>
      </c>
      <c r="B74" s="41" t="s">
        <v>116</v>
      </c>
      <c r="C74" s="57">
        <v>1</v>
      </c>
      <c r="D74" s="57">
        <v>0</v>
      </c>
      <c r="E74" s="57">
        <v>0</v>
      </c>
      <c r="F74" s="57">
        <v>0</v>
      </c>
      <c r="G74" s="57">
        <v>1</v>
      </c>
      <c r="H74" s="57">
        <v>1</v>
      </c>
      <c r="I74" s="57">
        <v>0</v>
      </c>
      <c r="J74" t="b">
        <f t="shared" si="0"/>
        <v>1</v>
      </c>
    </row>
    <row r="75" spans="1:10" ht="31.5" x14ac:dyDescent="0.25">
      <c r="A75" s="40" t="s">
        <v>64</v>
      </c>
      <c r="B75" s="41" t="s">
        <v>117</v>
      </c>
      <c r="C75" s="57">
        <v>288</v>
      </c>
      <c r="D75" s="57">
        <v>0</v>
      </c>
      <c r="E75" s="57">
        <v>0</v>
      </c>
      <c r="F75" s="57">
        <v>0</v>
      </c>
      <c r="G75" s="57">
        <v>288</v>
      </c>
      <c r="H75" s="57">
        <v>287</v>
      </c>
      <c r="I75" s="57">
        <v>1</v>
      </c>
      <c r="J75" t="b">
        <f t="shared" si="0"/>
        <v>1</v>
      </c>
    </row>
    <row r="76" spans="1:10" ht="15.75" x14ac:dyDescent="0.25">
      <c r="A76" s="40" t="s">
        <v>65</v>
      </c>
      <c r="B76" s="41" t="s">
        <v>118</v>
      </c>
      <c r="C76" s="57">
        <v>19</v>
      </c>
      <c r="D76" s="57">
        <v>0</v>
      </c>
      <c r="E76" s="57">
        <v>0</v>
      </c>
      <c r="F76" s="57">
        <v>0</v>
      </c>
      <c r="G76" s="57">
        <v>19</v>
      </c>
      <c r="H76" s="57">
        <v>19</v>
      </c>
      <c r="I76" s="57">
        <v>0</v>
      </c>
      <c r="J76" t="b">
        <f t="shared" si="0"/>
        <v>1</v>
      </c>
    </row>
    <row r="77" spans="1:10" ht="31.5" x14ac:dyDescent="0.25">
      <c r="A77" s="40" t="s">
        <v>66</v>
      </c>
      <c r="B77" s="41" t="s">
        <v>119</v>
      </c>
      <c r="C77" s="57">
        <v>29</v>
      </c>
      <c r="D77" s="57">
        <v>0</v>
      </c>
      <c r="E77" s="57">
        <v>0</v>
      </c>
      <c r="F77" s="57">
        <v>0</v>
      </c>
      <c r="G77" s="57">
        <v>29</v>
      </c>
      <c r="H77" s="57">
        <v>24</v>
      </c>
      <c r="I77" s="57">
        <v>5</v>
      </c>
      <c r="J77" t="b">
        <f t="shared" si="0"/>
        <v>1</v>
      </c>
    </row>
    <row r="78" spans="1:10" ht="15.75" x14ac:dyDescent="0.25">
      <c r="A78" s="40" t="s">
        <v>41</v>
      </c>
      <c r="B78" s="41" t="s">
        <v>120</v>
      </c>
      <c r="C78" s="57">
        <v>24</v>
      </c>
      <c r="D78" s="57">
        <v>0</v>
      </c>
      <c r="E78" s="57">
        <v>0</v>
      </c>
      <c r="F78" s="57">
        <v>0</v>
      </c>
      <c r="G78" s="57">
        <v>24</v>
      </c>
      <c r="H78" s="57">
        <v>23</v>
      </c>
      <c r="I78" s="57">
        <v>1</v>
      </c>
      <c r="J78" t="b">
        <f t="shared" si="0"/>
        <v>1</v>
      </c>
    </row>
    <row r="79" spans="1:10" ht="15.75" x14ac:dyDescent="0.25">
      <c r="A79" s="40" t="s">
        <v>67</v>
      </c>
      <c r="B79" s="41" t="s">
        <v>121</v>
      </c>
      <c r="C79" s="57">
        <v>3133</v>
      </c>
      <c r="D79" s="57">
        <v>0</v>
      </c>
      <c r="E79" s="57">
        <v>0</v>
      </c>
      <c r="F79" s="57">
        <v>0</v>
      </c>
      <c r="G79" s="57">
        <v>3133</v>
      </c>
      <c r="H79" s="57">
        <v>3123</v>
      </c>
      <c r="I79" s="57">
        <v>10</v>
      </c>
      <c r="J79" t="b">
        <f t="shared" si="0"/>
        <v>1</v>
      </c>
    </row>
    <row r="80" spans="1:10" ht="15.75" x14ac:dyDescent="0.25">
      <c r="A80" s="40" t="s">
        <v>68</v>
      </c>
      <c r="B80" s="41">
        <v>5</v>
      </c>
      <c r="C80" s="57">
        <v>51</v>
      </c>
      <c r="D80" s="57">
        <v>0</v>
      </c>
      <c r="E80" s="57">
        <v>0</v>
      </c>
      <c r="F80" s="57">
        <v>0</v>
      </c>
      <c r="G80" s="69">
        <v>51</v>
      </c>
      <c r="H80" s="57">
        <v>0</v>
      </c>
      <c r="I80" s="57">
        <v>51</v>
      </c>
      <c r="J80" t="b">
        <f t="shared" si="0"/>
        <v>1</v>
      </c>
    </row>
  </sheetData>
  <mergeCells count="14">
    <mergeCell ref="A15:I15"/>
    <mergeCell ref="A8:I8"/>
    <mergeCell ref="A9:I9"/>
    <mergeCell ref="A10:I10"/>
    <mergeCell ref="A17:A20"/>
    <mergeCell ref="B17:B20"/>
    <mergeCell ref="C17:C20"/>
    <mergeCell ref="D17:I17"/>
    <mergeCell ref="D18:F18"/>
    <mergeCell ref="G18:I18"/>
    <mergeCell ref="D19:D20"/>
    <mergeCell ref="E19:F19"/>
    <mergeCell ref="G19:G20"/>
    <mergeCell ref="H19:I19"/>
  </mergeCells>
  <conditionalFormatting sqref="J53 I22:J22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6" sqref="G16"/>
    </sheetView>
  </sheetViews>
  <sheetFormatPr defaultRowHeight="15" x14ac:dyDescent="0.25"/>
  <cols>
    <col min="1" max="1" width="63.42578125" customWidth="1"/>
    <col min="3" max="7" width="11.5703125" customWidth="1"/>
    <col min="8" max="8" width="18.42578125" customWidth="1"/>
    <col min="9" max="10" width="11.5703125" customWidth="1"/>
    <col min="11" max="11" width="15.140625" customWidth="1"/>
    <col min="12" max="12" width="13.85546875" customWidth="1"/>
    <col min="13" max="13" width="14.5703125" customWidth="1"/>
  </cols>
  <sheetData>
    <row r="1" spans="1:20" ht="15.75" x14ac:dyDescent="0.25">
      <c r="K1" s="1" t="s">
        <v>122</v>
      </c>
    </row>
    <row r="2" spans="1:20" ht="15.75" x14ac:dyDescent="0.25">
      <c r="A2" s="2"/>
    </row>
    <row r="3" spans="1:20" ht="15.75" x14ac:dyDescent="0.25">
      <c r="A3" s="90" t="s">
        <v>123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5" spans="1:20" ht="34.5" customHeight="1" x14ac:dyDescent="0.25">
      <c r="A5" s="91" t="s">
        <v>124</v>
      </c>
      <c r="B5" s="91" t="s">
        <v>3</v>
      </c>
      <c r="C5" s="91" t="s">
        <v>125</v>
      </c>
      <c r="D5" s="91"/>
      <c r="E5" s="91"/>
      <c r="F5" s="91" t="s">
        <v>126</v>
      </c>
      <c r="G5" s="91"/>
      <c r="H5" s="91"/>
      <c r="I5" s="91"/>
      <c r="J5" s="91"/>
      <c r="K5" s="91"/>
      <c r="L5" t="s">
        <v>637</v>
      </c>
    </row>
    <row r="6" spans="1:20" ht="31.5" customHeight="1" x14ac:dyDescent="0.25">
      <c r="A6" s="91"/>
      <c r="B6" s="91"/>
      <c r="C6" s="91" t="s">
        <v>8</v>
      </c>
      <c r="D6" s="91" t="s">
        <v>9</v>
      </c>
      <c r="E6" s="91"/>
      <c r="F6" s="91" t="s">
        <v>8</v>
      </c>
      <c r="G6" s="91" t="s">
        <v>127</v>
      </c>
      <c r="H6" s="91"/>
      <c r="I6" s="91"/>
      <c r="J6" s="91"/>
      <c r="K6" s="91"/>
      <c r="L6" t="s">
        <v>644</v>
      </c>
      <c r="M6" t="s">
        <v>638</v>
      </c>
      <c r="N6" t="s">
        <v>645</v>
      </c>
      <c r="O6" t="s">
        <v>646</v>
      </c>
      <c r="P6" t="s">
        <v>647</v>
      </c>
      <c r="Q6" t="s">
        <v>648</v>
      </c>
      <c r="R6" t="s">
        <v>649</v>
      </c>
      <c r="S6" t="s">
        <v>650</v>
      </c>
      <c r="T6" t="s">
        <v>651</v>
      </c>
    </row>
    <row r="7" spans="1:20" ht="60" x14ac:dyDescent="0.25">
      <c r="A7" s="91"/>
      <c r="B7" s="91"/>
      <c r="C7" s="91"/>
      <c r="D7" s="36" t="s">
        <v>128</v>
      </c>
      <c r="E7" s="36" t="s">
        <v>129</v>
      </c>
      <c r="F7" s="91"/>
      <c r="G7" s="36" t="s">
        <v>130</v>
      </c>
      <c r="H7" s="36" t="s">
        <v>131</v>
      </c>
      <c r="I7" s="36" t="s">
        <v>128</v>
      </c>
      <c r="J7" s="36" t="s">
        <v>129</v>
      </c>
      <c r="K7" s="36" t="s">
        <v>132</v>
      </c>
      <c r="L7" s="4" t="s">
        <v>652</v>
      </c>
      <c r="M7" t="s">
        <v>653</v>
      </c>
      <c r="N7" t="s">
        <v>654</v>
      </c>
    </row>
    <row r="8" spans="1:20" ht="18.75" x14ac:dyDescent="0.25">
      <c r="A8" s="36">
        <v>1</v>
      </c>
      <c r="B8" s="36">
        <v>2</v>
      </c>
      <c r="C8" s="64">
        <v>3</v>
      </c>
      <c r="D8" s="64">
        <v>4</v>
      </c>
      <c r="E8" s="64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</row>
    <row r="9" spans="1:20" ht="15.75" x14ac:dyDescent="0.25">
      <c r="A9" s="39" t="s">
        <v>143</v>
      </c>
      <c r="B9" s="38">
        <v>1</v>
      </c>
      <c r="C9" s="57">
        <v>151</v>
      </c>
      <c r="D9" s="57">
        <v>0</v>
      </c>
      <c r="E9" s="57">
        <v>151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M9" t="b">
        <f>F9=G9+H9+I9+J9+K9</f>
        <v>1</v>
      </c>
    </row>
    <row r="10" spans="1:20" ht="15.75" x14ac:dyDescent="0.25">
      <c r="A10" s="39" t="s">
        <v>133</v>
      </c>
      <c r="B10" s="38" t="s">
        <v>145</v>
      </c>
      <c r="C10" s="57">
        <v>150</v>
      </c>
      <c r="D10" s="57">
        <v>0</v>
      </c>
      <c r="E10" s="57">
        <v>150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t="b">
        <f>(E10+F16)&gt;=Табл.1!F24</f>
        <v>1</v>
      </c>
      <c r="M10" t="b">
        <f t="shared" ref="M10:M30" si="0">F10=G10+H10+I10+J10+K10</f>
        <v>1</v>
      </c>
    </row>
    <row r="11" spans="1:20" ht="31.5" x14ac:dyDescent="0.25">
      <c r="A11" s="39" t="s">
        <v>144</v>
      </c>
      <c r="B11" s="38">
        <v>2</v>
      </c>
      <c r="C11" s="57">
        <v>335451</v>
      </c>
      <c r="D11" s="57">
        <v>0</v>
      </c>
      <c r="E11" s="57">
        <v>335451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t="e">
        <f>"разница: "&amp;[1]Табл.1!H24-[1]Табл.2!E10-[1]Табл.2!F16</f>
        <v>#REF!</v>
      </c>
      <c r="M11" t="b">
        <f>F11=G11+H11+I11+J11+K11</f>
        <v>1</v>
      </c>
      <c r="N11" t="b">
        <f>E11=E12+E13</f>
        <v>1</v>
      </c>
      <c r="O11" t="b">
        <f t="shared" ref="O11:T11" si="1">F11=F12+F13</f>
        <v>1</v>
      </c>
      <c r="P11" t="b">
        <f t="shared" si="1"/>
        <v>1</v>
      </c>
      <c r="Q11" t="b">
        <f t="shared" si="1"/>
        <v>1</v>
      </c>
      <c r="R11" t="b">
        <f t="shared" si="1"/>
        <v>1</v>
      </c>
      <c r="S11" t="b">
        <f t="shared" si="1"/>
        <v>1</v>
      </c>
      <c r="T11" t="b">
        <f t="shared" si="1"/>
        <v>1</v>
      </c>
    </row>
    <row r="12" spans="1:20" ht="15.75" x14ac:dyDescent="0.25">
      <c r="A12" s="39" t="s">
        <v>129</v>
      </c>
      <c r="B12" s="38" t="s">
        <v>146</v>
      </c>
      <c r="C12" s="57">
        <v>0</v>
      </c>
      <c r="D12" s="57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M12" t="b">
        <f t="shared" si="0"/>
        <v>1</v>
      </c>
    </row>
    <row r="13" spans="1:20" ht="15.75" x14ac:dyDescent="0.25">
      <c r="A13" s="39" t="s">
        <v>134</v>
      </c>
      <c r="B13" s="38" t="s">
        <v>147</v>
      </c>
      <c r="C13" s="57">
        <v>335451</v>
      </c>
      <c r="D13" s="57">
        <v>0</v>
      </c>
      <c r="E13" s="57">
        <v>335451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M13" t="b">
        <f t="shared" si="0"/>
        <v>1</v>
      </c>
    </row>
    <row r="14" spans="1:20" ht="15.75" x14ac:dyDescent="0.25">
      <c r="A14" s="39" t="s">
        <v>143</v>
      </c>
      <c r="B14" s="42">
        <v>3</v>
      </c>
      <c r="C14" s="58">
        <v>0</v>
      </c>
      <c r="D14" s="58">
        <v>0</v>
      </c>
      <c r="E14" s="58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M14" t="b">
        <f t="shared" si="0"/>
        <v>1</v>
      </c>
      <c r="N14" t="b">
        <f>E14=E15+E16</f>
        <v>1</v>
      </c>
      <c r="O14" t="b">
        <f t="shared" ref="O14:T14" si="2">F14=F15+F16</f>
        <v>1</v>
      </c>
      <c r="P14" t="b">
        <f t="shared" si="2"/>
        <v>1</v>
      </c>
      <c r="Q14" t="b">
        <f t="shared" si="2"/>
        <v>1</v>
      </c>
      <c r="R14" t="b">
        <f t="shared" si="2"/>
        <v>1</v>
      </c>
      <c r="S14" t="b">
        <f t="shared" si="2"/>
        <v>1</v>
      </c>
      <c r="T14" t="b">
        <f t="shared" si="2"/>
        <v>1</v>
      </c>
    </row>
    <row r="15" spans="1:20" ht="15.75" x14ac:dyDescent="0.25">
      <c r="A15" s="39" t="s">
        <v>135</v>
      </c>
      <c r="B15" s="38" t="s">
        <v>69</v>
      </c>
      <c r="C15" s="58">
        <v>0</v>
      </c>
      <c r="D15" s="58">
        <v>0</v>
      </c>
      <c r="E15" s="58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M15" t="b">
        <f t="shared" si="0"/>
        <v>1</v>
      </c>
    </row>
    <row r="16" spans="1:20" ht="15.75" x14ac:dyDescent="0.25">
      <c r="A16" s="39" t="s">
        <v>136</v>
      </c>
      <c r="B16" s="38" t="s">
        <v>70</v>
      </c>
      <c r="C16" s="58">
        <v>0</v>
      </c>
      <c r="D16" s="58">
        <v>0</v>
      </c>
      <c r="E16" s="58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M16" t="b">
        <f t="shared" si="0"/>
        <v>1</v>
      </c>
    </row>
    <row r="17" spans="1:20" ht="15.75" x14ac:dyDescent="0.25">
      <c r="A17" s="39" t="s">
        <v>142</v>
      </c>
      <c r="B17" s="38" t="s">
        <v>71</v>
      </c>
      <c r="C17" s="58">
        <v>0</v>
      </c>
      <c r="D17" s="58">
        <v>0</v>
      </c>
      <c r="E17" s="58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M17" t="b">
        <f t="shared" si="0"/>
        <v>1</v>
      </c>
      <c r="N17" t="b">
        <f>E17=E18+E19+E20</f>
        <v>1</v>
      </c>
      <c r="O17" t="b">
        <f t="shared" ref="O17:T17" si="3">F17=F18+F19+F20</f>
        <v>1</v>
      </c>
      <c r="P17" t="b">
        <f t="shared" si="3"/>
        <v>1</v>
      </c>
      <c r="Q17" t="b">
        <f t="shared" si="3"/>
        <v>1</v>
      </c>
      <c r="R17" t="b">
        <f t="shared" si="3"/>
        <v>1</v>
      </c>
      <c r="S17" t="b">
        <f t="shared" si="3"/>
        <v>1</v>
      </c>
      <c r="T17" t="b">
        <f t="shared" si="3"/>
        <v>1</v>
      </c>
    </row>
    <row r="18" spans="1:20" ht="15.75" x14ac:dyDescent="0.25">
      <c r="A18" s="39" t="s">
        <v>137</v>
      </c>
      <c r="B18" s="38" t="s">
        <v>148</v>
      </c>
      <c r="C18" s="58">
        <v>0</v>
      </c>
      <c r="D18" s="58">
        <v>0</v>
      </c>
      <c r="E18" s="58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M18" t="b">
        <f t="shared" si="0"/>
        <v>1</v>
      </c>
    </row>
    <row r="19" spans="1:20" ht="15.75" x14ac:dyDescent="0.25">
      <c r="A19" s="39" t="s">
        <v>138</v>
      </c>
      <c r="B19" s="38" t="s">
        <v>149</v>
      </c>
      <c r="C19" s="58">
        <v>0</v>
      </c>
      <c r="D19" s="58">
        <v>0</v>
      </c>
      <c r="E19" s="58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M19" t="b">
        <f t="shared" si="0"/>
        <v>1</v>
      </c>
    </row>
    <row r="20" spans="1:20" ht="15.75" x14ac:dyDescent="0.25">
      <c r="A20" s="39" t="s">
        <v>139</v>
      </c>
      <c r="B20" s="38" t="s">
        <v>150</v>
      </c>
      <c r="C20" s="58">
        <v>0</v>
      </c>
      <c r="D20" s="58">
        <v>0</v>
      </c>
      <c r="E20" s="58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M20" t="b">
        <f t="shared" si="0"/>
        <v>1</v>
      </c>
    </row>
    <row r="21" spans="1:20" ht="31.5" x14ac:dyDescent="0.25">
      <c r="A21" s="39" t="s">
        <v>612</v>
      </c>
      <c r="B21" s="42">
        <v>4</v>
      </c>
      <c r="C21" s="58">
        <v>0</v>
      </c>
      <c r="D21" s="58">
        <v>0</v>
      </c>
      <c r="E21" s="58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M21" t="b">
        <f t="shared" si="0"/>
        <v>1</v>
      </c>
      <c r="N21" t="b">
        <f>E21=E22+E25+E28</f>
        <v>1</v>
      </c>
      <c r="O21" t="b">
        <f t="shared" ref="O21:T21" si="4">F21=F22+F25+F28</f>
        <v>1</v>
      </c>
      <c r="P21" t="b">
        <f t="shared" si="4"/>
        <v>1</v>
      </c>
      <c r="Q21" t="b">
        <f t="shared" si="4"/>
        <v>1</v>
      </c>
      <c r="R21" t="b">
        <f t="shared" si="4"/>
        <v>1</v>
      </c>
      <c r="S21" t="b">
        <f t="shared" si="4"/>
        <v>1</v>
      </c>
      <c r="T21" t="b">
        <f t="shared" si="4"/>
        <v>1</v>
      </c>
    </row>
    <row r="22" spans="1:20" ht="15.75" x14ac:dyDescent="0.25">
      <c r="A22" s="39" t="s">
        <v>613</v>
      </c>
      <c r="B22" s="38" t="s">
        <v>99</v>
      </c>
      <c r="C22" s="58">
        <v>0</v>
      </c>
      <c r="D22" s="58">
        <v>0</v>
      </c>
      <c r="E22" s="58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M22" t="b">
        <f t="shared" si="0"/>
        <v>1</v>
      </c>
      <c r="N22" t="b">
        <f>E22=E23+E24</f>
        <v>1</v>
      </c>
      <c r="O22" t="b">
        <f t="shared" ref="O22:T22" si="5">F22=F23+F24</f>
        <v>1</v>
      </c>
      <c r="P22" t="b">
        <f t="shared" si="5"/>
        <v>1</v>
      </c>
      <c r="Q22" t="b">
        <f t="shared" si="5"/>
        <v>1</v>
      </c>
      <c r="R22" t="b">
        <f t="shared" si="5"/>
        <v>1</v>
      </c>
      <c r="S22" t="b">
        <f t="shared" si="5"/>
        <v>1</v>
      </c>
      <c r="T22" t="b">
        <f t="shared" si="5"/>
        <v>1</v>
      </c>
    </row>
    <row r="23" spans="1:20" ht="15.75" x14ac:dyDescent="0.25">
      <c r="A23" s="39" t="s">
        <v>140</v>
      </c>
      <c r="B23" s="38" t="s">
        <v>151</v>
      </c>
      <c r="C23" s="58">
        <v>0</v>
      </c>
      <c r="D23" s="58">
        <v>0</v>
      </c>
      <c r="E23" s="58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M23" t="b">
        <f t="shared" si="0"/>
        <v>1</v>
      </c>
    </row>
    <row r="24" spans="1:20" ht="31.5" x14ac:dyDescent="0.25">
      <c r="A24" s="39" t="s">
        <v>141</v>
      </c>
      <c r="B24" s="38" t="s">
        <v>152</v>
      </c>
      <c r="C24" s="58">
        <v>0</v>
      </c>
      <c r="D24" s="58">
        <v>0</v>
      </c>
      <c r="E24" s="58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M24" t="b">
        <f t="shared" si="0"/>
        <v>1</v>
      </c>
    </row>
    <row r="25" spans="1:20" ht="15.75" x14ac:dyDescent="0.25">
      <c r="A25" s="39" t="s">
        <v>153</v>
      </c>
      <c r="B25" s="38" t="s">
        <v>100</v>
      </c>
      <c r="C25" s="58">
        <v>0</v>
      </c>
      <c r="D25" s="58">
        <v>0</v>
      </c>
      <c r="E25" s="58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M25" t="b">
        <f t="shared" si="0"/>
        <v>1</v>
      </c>
      <c r="N25" t="b">
        <f>E25=E26+E27</f>
        <v>1</v>
      </c>
      <c r="O25" t="b">
        <f t="shared" ref="O25:T25" si="6">F25=F26+F27</f>
        <v>1</v>
      </c>
      <c r="P25" t="b">
        <f t="shared" si="6"/>
        <v>1</v>
      </c>
      <c r="Q25" t="b">
        <f t="shared" si="6"/>
        <v>1</v>
      </c>
      <c r="R25" t="b">
        <f t="shared" si="6"/>
        <v>1</v>
      </c>
      <c r="S25" t="b">
        <f t="shared" si="6"/>
        <v>1</v>
      </c>
      <c r="T25" t="b">
        <f t="shared" si="6"/>
        <v>1</v>
      </c>
    </row>
    <row r="26" spans="1:20" ht="15.75" x14ac:dyDescent="0.25">
      <c r="A26" s="39" t="s">
        <v>140</v>
      </c>
      <c r="B26" s="38" t="s">
        <v>154</v>
      </c>
      <c r="C26" s="58">
        <v>0</v>
      </c>
      <c r="D26" s="58">
        <v>0</v>
      </c>
      <c r="E26" s="58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M26" t="b">
        <f t="shared" si="0"/>
        <v>1</v>
      </c>
    </row>
    <row r="27" spans="1:20" ht="31.5" x14ac:dyDescent="0.25">
      <c r="A27" s="39" t="s">
        <v>141</v>
      </c>
      <c r="B27" s="38" t="s">
        <v>155</v>
      </c>
      <c r="C27" s="58">
        <v>0</v>
      </c>
      <c r="D27" s="58">
        <v>0</v>
      </c>
      <c r="E27" s="58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M27" t="b">
        <f t="shared" si="0"/>
        <v>1</v>
      </c>
    </row>
    <row r="28" spans="1:20" ht="15.75" x14ac:dyDescent="0.25">
      <c r="A28" s="39" t="s">
        <v>156</v>
      </c>
      <c r="B28" s="38" t="s">
        <v>101</v>
      </c>
      <c r="C28" s="58">
        <v>0</v>
      </c>
      <c r="D28" s="58">
        <v>0</v>
      </c>
      <c r="E28" s="58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M28" t="b">
        <f t="shared" si="0"/>
        <v>1</v>
      </c>
      <c r="N28" t="b">
        <f>E28=E29+E30</f>
        <v>1</v>
      </c>
      <c r="O28" t="b">
        <f t="shared" ref="O28:T28" si="7">F28=F29+F30</f>
        <v>1</v>
      </c>
      <c r="P28" t="b">
        <f t="shared" si="7"/>
        <v>1</v>
      </c>
      <c r="Q28" t="b">
        <f t="shared" si="7"/>
        <v>1</v>
      </c>
      <c r="R28" t="b">
        <f t="shared" si="7"/>
        <v>1</v>
      </c>
      <c r="S28" t="b">
        <f t="shared" si="7"/>
        <v>1</v>
      </c>
      <c r="T28" t="b">
        <f t="shared" si="7"/>
        <v>1</v>
      </c>
    </row>
    <row r="29" spans="1:20" ht="15.75" x14ac:dyDescent="0.25">
      <c r="A29" s="39" t="s">
        <v>140</v>
      </c>
      <c r="B29" s="38" t="s">
        <v>157</v>
      </c>
      <c r="C29" s="58">
        <v>0</v>
      </c>
      <c r="D29" s="58">
        <v>0</v>
      </c>
      <c r="E29" s="58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M29" t="b">
        <f t="shared" si="0"/>
        <v>1</v>
      </c>
    </row>
    <row r="30" spans="1:20" ht="31.5" x14ac:dyDescent="0.25">
      <c r="A30" s="39" t="s">
        <v>141</v>
      </c>
      <c r="B30" s="38" t="s">
        <v>158</v>
      </c>
      <c r="C30" s="58">
        <v>0</v>
      </c>
      <c r="D30" s="58">
        <v>0</v>
      </c>
      <c r="E30" s="58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M30" t="b">
        <f t="shared" si="0"/>
        <v>1</v>
      </c>
    </row>
  </sheetData>
  <mergeCells count="9">
    <mergeCell ref="A3:K3"/>
    <mergeCell ref="A5:A7"/>
    <mergeCell ref="B5:B7"/>
    <mergeCell ref="C5:E5"/>
    <mergeCell ref="F5:K5"/>
    <mergeCell ref="C6:C7"/>
    <mergeCell ref="D6:E6"/>
    <mergeCell ref="F6:F7"/>
    <mergeCell ref="G6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30" sqref="C30"/>
    </sheetView>
  </sheetViews>
  <sheetFormatPr defaultRowHeight="15" x14ac:dyDescent="0.25"/>
  <cols>
    <col min="1" max="1" width="71" customWidth="1"/>
    <col min="4" max="5" width="14.42578125" customWidth="1"/>
    <col min="7" max="7" width="16.42578125" customWidth="1"/>
    <col min="8" max="8" width="18.42578125" customWidth="1"/>
    <col min="11" max="11" width="13.42578125" customWidth="1"/>
    <col min="12" max="12" width="13.85546875" customWidth="1"/>
    <col min="15" max="15" width="10.42578125" customWidth="1"/>
  </cols>
  <sheetData>
    <row r="1" spans="1:15" ht="15.75" x14ac:dyDescent="0.25">
      <c r="K1" s="1" t="s">
        <v>159</v>
      </c>
    </row>
    <row r="2" spans="1:15" ht="15.75" x14ac:dyDescent="0.25">
      <c r="A2" s="2"/>
    </row>
    <row r="3" spans="1:15" ht="15.75" x14ac:dyDescent="0.25">
      <c r="A3" s="90" t="s">
        <v>123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5" ht="15.75" x14ac:dyDescent="0.25">
      <c r="A4" s="90" t="s">
        <v>160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6" spans="1:15" ht="30.75" customHeight="1" x14ac:dyDescent="0.25">
      <c r="A6" s="91" t="s">
        <v>2</v>
      </c>
      <c r="B6" s="91" t="s">
        <v>3</v>
      </c>
      <c r="C6" s="91" t="s">
        <v>125</v>
      </c>
      <c r="D6" s="91"/>
      <c r="E6" s="91"/>
      <c r="F6" s="91" t="s">
        <v>126</v>
      </c>
      <c r="G6" s="91"/>
      <c r="H6" s="91"/>
      <c r="I6" s="91"/>
      <c r="J6" s="91"/>
      <c r="K6" s="91"/>
      <c r="L6" s="65" t="s">
        <v>637</v>
      </c>
    </row>
    <row r="7" spans="1:15" ht="15.75" x14ac:dyDescent="0.25">
      <c r="A7" s="91"/>
      <c r="B7" s="91"/>
      <c r="C7" s="91" t="s">
        <v>8</v>
      </c>
      <c r="D7" s="91" t="s">
        <v>9</v>
      </c>
      <c r="E7" s="91"/>
      <c r="F7" s="91" t="s">
        <v>8</v>
      </c>
      <c r="G7" s="91" t="s">
        <v>127</v>
      </c>
      <c r="H7" s="91"/>
      <c r="I7" s="91"/>
      <c r="J7" s="91"/>
      <c r="K7" s="91"/>
      <c r="L7" s="66" t="s">
        <v>644</v>
      </c>
      <c r="N7" s="67" t="s">
        <v>639</v>
      </c>
    </row>
    <row r="8" spans="1:15" ht="90" x14ac:dyDescent="0.25">
      <c r="A8" s="91"/>
      <c r="B8" s="91"/>
      <c r="C8" s="91"/>
      <c r="D8" s="36" t="s">
        <v>128</v>
      </c>
      <c r="E8" s="36" t="s">
        <v>129</v>
      </c>
      <c r="F8" s="91"/>
      <c r="G8" s="36" t="s">
        <v>130</v>
      </c>
      <c r="H8" s="36" t="s">
        <v>161</v>
      </c>
      <c r="I8" s="36" t="s">
        <v>128</v>
      </c>
      <c r="J8" s="36" t="s">
        <v>129</v>
      </c>
      <c r="K8" s="36" t="s">
        <v>132</v>
      </c>
      <c r="L8" s="93" t="s">
        <v>655</v>
      </c>
      <c r="M8" s="68" t="s">
        <v>656</v>
      </c>
      <c r="N8" s="68" t="s">
        <v>657</v>
      </c>
      <c r="O8" s="4" t="s">
        <v>658</v>
      </c>
    </row>
    <row r="9" spans="1:15" ht="15.75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93"/>
      <c r="M9" s="68"/>
      <c r="N9" s="68"/>
    </row>
    <row r="10" spans="1:15" ht="31.5" x14ac:dyDescent="0.25">
      <c r="A10" s="39" t="s">
        <v>162</v>
      </c>
      <c r="B10" s="38">
        <v>1</v>
      </c>
      <c r="C10" s="57">
        <v>150</v>
      </c>
      <c r="D10" s="57">
        <v>0</v>
      </c>
      <c r="E10" s="57">
        <v>150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t="b">
        <f>E10=Табл.2!E10</f>
        <v>1</v>
      </c>
      <c r="M10" t="b">
        <f>F10=Табл.2!F19</f>
        <v>1</v>
      </c>
      <c r="N10" t="b">
        <f>E10=SUM(E11:E15)+E17+E24+E30+SUM(E34:E36)+E38</f>
        <v>1</v>
      </c>
      <c r="O10" t="b">
        <f>F10=SUM(G10:K10)</f>
        <v>1</v>
      </c>
    </row>
    <row r="11" spans="1:15" ht="15.75" x14ac:dyDescent="0.25">
      <c r="A11" s="39" t="s">
        <v>163</v>
      </c>
      <c r="B11" s="38" t="s">
        <v>145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O11" t="b">
        <f t="shared" ref="O11:O37" si="0">F11=SUM(G11:K11)</f>
        <v>1</v>
      </c>
    </row>
    <row r="12" spans="1:15" ht="15.75" x14ac:dyDescent="0.25">
      <c r="A12" s="39" t="s">
        <v>164</v>
      </c>
      <c r="B12" s="38" t="s">
        <v>190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O12" t="b">
        <f t="shared" si="0"/>
        <v>1</v>
      </c>
    </row>
    <row r="13" spans="1:15" ht="15.75" x14ac:dyDescent="0.25">
      <c r="A13" s="39" t="s">
        <v>165</v>
      </c>
      <c r="B13" s="38" t="s">
        <v>191</v>
      </c>
      <c r="C13" s="57">
        <v>1</v>
      </c>
      <c r="D13" s="57">
        <v>0</v>
      </c>
      <c r="E13" s="57">
        <v>1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O13" t="b">
        <f t="shared" si="0"/>
        <v>1</v>
      </c>
    </row>
    <row r="14" spans="1:15" ht="15.75" x14ac:dyDescent="0.25">
      <c r="A14" s="39" t="s">
        <v>166</v>
      </c>
      <c r="B14" s="38" t="s">
        <v>192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O14" t="b">
        <f t="shared" si="0"/>
        <v>1</v>
      </c>
    </row>
    <row r="15" spans="1:15" ht="15.75" x14ac:dyDescent="0.25">
      <c r="A15" s="39" t="s">
        <v>167</v>
      </c>
      <c r="B15" s="38" t="s">
        <v>193</v>
      </c>
      <c r="C15" s="57">
        <v>65</v>
      </c>
      <c r="D15" s="57">
        <v>0</v>
      </c>
      <c r="E15" s="57">
        <v>65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O15" t="b">
        <f t="shared" si="0"/>
        <v>1</v>
      </c>
    </row>
    <row r="16" spans="1:15" ht="15.75" x14ac:dyDescent="0.25">
      <c r="A16" s="39" t="s">
        <v>168</v>
      </c>
      <c r="B16" s="38" t="s">
        <v>194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O16" t="b">
        <f t="shared" si="0"/>
        <v>1</v>
      </c>
    </row>
    <row r="17" spans="1:15" ht="15.75" x14ac:dyDescent="0.25">
      <c r="A17" s="39" t="s">
        <v>169</v>
      </c>
      <c r="B17" s="38" t="s">
        <v>195</v>
      </c>
      <c r="C17" s="57">
        <v>70</v>
      </c>
      <c r="D17" s="57">
        <v>0</v>
      </c>
      <c r="E17" s="57">
        <v>70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O17" t="b">
        <f t="shared" si="0"/>
        <v>1</v>
      </c>
    </row>
    <row r="18" spans="1:15" ht="15.75" x14ac:dyDescent="0.25">
      <c r="A18" s="39" t="s">
        <v>170</v>
      </c>
      <c r="B18" s="38" t="s">
        <v>196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O18" t="b">
        <f t="shared" si="0"/>
        <v>1</v>
      </c>
    </row>
    <row r="19" spans="1:15" ht="31.5" x14ac:dyDescent="0.25">
      <c r="A19" s="39" t="s">
        <v>171</v>
      </c>
      <c r="B19" s="38" t="s">
        <v>197</v>
      </c>
      <c r="C19" s="57">
        <v>3</v>
      </c>
      <c r="D19" s="57">
        <v>0</v>
      </c>
      <c r="E19" s="57">
        <v>3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O19" t="b">
        <f t="shared" si="0"/>
        <v>1</v>
      </c>
    </row>
    <row r="20" spans="1:15" ht="15.75" x14ac:dyDescent="0.25">
      <c r="A20" s="39" t="s">
        <v>172</v>
      </c>
      <c r="B20" s="38" t="s">
        <v>173</v>
      </c>
      <c r="C20" s="57">
        <v>2</v>
      </c>
      <c r="D20" s="57">
        <v>0</v>
      </c>
      <c r="E20" s="57">
        <v>2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O20" t="b">
        <f t="shared" si="0"/>
        <v>1</v>
      </c>
    </row>
    <row r="21" spans="1:15" ht="31.5" x14ac:dyDescent="0.25">
      <c r="A21" s="39" t="s">
        <v>52</v>
      </c>
      <c r="B21" s="38" t="s">
        <v>198</v>
      </c>
      <c r="C21" s="57">
        <v>2</v>
      </c>
      <c r="D21" s="57">
        <v>0</v>
      </c>
      <c r="E21" s="57">
        <v>2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O21" t="b">
        <f t="shared" si="0"/>
        <v>1</v>
      </c>
    </row>
    <row r="22" spans="1:15" ht="15.75" x14ac:dyDescent="0.25">
      <c r="A22" s="39" t="s">
        <v>25</v>
      </c>
      <c r="B22" s="38" t="s">
        <v>199</v>
      </c>
      <c r="C22" s="57">
        <v>13</v>
      </c>
      <c r="D22" s="57">
        <v>0</v>
      </c>
      <c r="E22" s="57">
        <v>13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O22" t="b">
        <f t="shared" si="0"/>
        <v>1</v>
      </c>
    </row>
    <row r="23" spans="1:15" ht="31.5" x14ac:dyDescent="0.25">
      <c r="A23" s="39" t="s">
        <v>174</v>
      </c>
      <c r="B23" s="38" t="s">
        <v>200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O23" t="b">
        <f t="shared" si="0"/>
        <v>1</v>
      </c>
    </row>
    <row r="24" spans="1:15" ht="15.75" x14ac:dyDescent="0.25">
      <c r="A24" s="39" t="s">
        <v>175</v>
      </c>
      <c r="B24" s="38" t="s">
        <v>201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O24" t="b">
        <f t="shared" si="0"/>
        <v>1</v>
      </c>
    </row>
    <row r="25" spans="1:15" ht="15.75" x14ac:dyDescent="0.25">
      <c r="A25" s="39" t="s">
        <v>176</v>
      </c>
      <c r="B25" s="38" t="s">
        <v>202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O25" t="b">
        <f t="shared" si="0"/>
        <v>1</v>
      </c>
    </row>
    <row r="26" spans="1:15" ht="31.5" x14ac:dyDescent="0.25">
      <c r="A26" s="39" t="s">
        <v>177</v>
      </c>
      <c r="B26" s="38" t="s">
        <v>203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O26" t="b">
        <f t="shared" si="0"/>
        <v>1</v>
      </c>
    </row>
    <row r="27" spans="1:15" ht="15.75" x14ac:dyDescent="0.25">
      <c r="A27" s="39" t="s">
        <v>176</v>
      </c>
      <c r="B27" s="38" t="s">
        <v>178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O27" t="b">
        <f t="shared" si="0"/>
        <v>1</v>
      </c>
    </row>
    <row r="28" spans="1:15" ht="31.5" x14ac:dyDescent="0.25">
      <c r="A28" s="39" t="s">
        <v>614</v>
      </c>
      <c r="B28" s="43" t="s">
        <v>204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O28" t="b">
        <f t="shared" si="0"/>
        <v>1</v>
      </c>
    </row>
    <row r="29" spans="1:15" ht="15.75" x14ac:dyDescent="0.25">
      <c r="A29" s="39" t="s">
        <v>176</v>
      </c>
      <c r="B29" s="38" t="s">
        <v>179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O29" t="b">
        <f t="shared" si="0"/>
        <v>1</v>
      </c>
    </row>
    <row r="30" spans="1:15" ht="15.75" x14ac:dyDescent="0.25">
      <c r="A30" s="39" t="s">
        <v>180</v>
      </c>
      <c r="B30" s="38" t="s">
        <v>205</v>
      </c>
      <c r="C30" s="57">
        <v>6</v>
      </c>
      <c r="D30" s="57">
        <v>0</v>
      </c>
      <c r="E30" s="57">
        <v>6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O30" t="b">
        <f t="shared" si="0"/>
        <v>1</v>
      </c>
    </row>
    <row r="31" spans="1:15" ht="31.5" x14ac:dyDescent="0.25">
      <c r="A31" s="39" t="s">
        <v>181</v>
      </c>
      <c r="B31" s="38" t="s">
        <v>206</v>
      </c>
      <c r="C31" s="57">
        <v>1</v>
      </c>
      <c r="D31" s="57">
        <v>0</v>
      </c>
      <c r="E31" s="57">
        <v>1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O31" t="b">
        <f t="shared" si="0"/>
        <v>1</v>
      </c>
    </row>
    <row r="32" spans="1:15" ht="31.5" x14ac:dyDescent="0.25">
      <c r="A32" s="39" t="s">
        <v>182</v>
      </c>
      <c r="B32" s="38" t="s">
        <v>183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O32" t="b">
        <f t="shared" si="0"/>
        <v>1</v>
      </c>
    </row>
    <row r="33" spans="1:15" ht="31.5" x14ac:dyDescent="0.25">
      <c r="A33" s="39" t="s">
        <v>184</v>
      </c>
      <c r="B33" s="38" t="s">
        <v>185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O33" t="b">
        <f t="shared" si="0"/>
        <v>1</v>
      </c>
    </row>
    <row r="34" spans="1:15" ht="31.5" x14ac:dyDescent="0.25">
      <c r="A34" s="39" t="s">
        <v>186</v>
      </c>
      <c r="B34" s="38" t="s">
        <v>207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O34" t="b">
        <f t="shared" si="0"/>
        <v>1</v>
      </c>
    </row>
    <row r="35" spans="1:15" ht="15.75" x14ac:dyDescent="0.25">
      <c r="A35" s="39" t="s">
        <v>187</v>
      </c>
      <c r="B35" s="38" t="s">
        <v>208</v>
      </c>
      <c r="C35" s="57">
        <v>2</v>
      </c>
      <c r="D35" s="57">
        <v>0</v>
      </c>
      <c r="E35" s="57">
        <v>2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O35" t="b">
        <f t="shared" si="0"/>
        <v>1</v>
      </c>
    </row>
    <row r="36" spans="1:15" ht="31.5" x14ac:dyDescent="0.25">
      <c r="A36" s="39" t="s">
        <v>188</v>
      </c>
      <c r="B36" s="38" t="s">
        <v>209</v>
      </c>
      <c r="C36" s="57">
        <v>5</v>
      </c>
      <c r="D36" s="57">
        <v>0</v>
      </c>
      <c r="E36" s="57">
        <v>5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O36" t="b">
        <f t="shared" si="0"/>
        <v>1</v>
      </c>
    </row>
    <row r="37" spans="1:15" ht="15.75" x14ac:dyDescent="0.25">
      <c r="A37" s="39" t="s">
        <v>41</v>
      </c>
      <c r="B37" s="38" t="s">
        <v>210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O37" t="b">
        <f t="shared" si="0"/>
        <v>1</v>
      </c>
    </row>
    <row r="38" spans="1:15" ht="15.75" x14ac:dyDescent="0.25">
      <c r="A38" s="39" t="s">
        <v>189</v>
      </c>
      <c r="B38" s="38" t="s">
        <v>211</v>
      </c>
      <c r="C38" s="57">
        <v>1</v>
      </c>
      <c r="D38" s="57">
        <v>0</v>
      </c>
      <c r="E38" s="57">
        <v>1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O38" t="b">
        <f>F38=SUM(G38:K38)</f>
        <v>1</v>
      </c>
    </row>
  </sheetData>
  <mergeCells count="11">
    <mergeCell ref="L8:L9"/>
    <mergeCell ref="A3:K3"/>
    <mergeCell ref="A4:K4"/>
    <mergeCell ref="A6:A8"/>
    <mergeCell ref="B6:B8"/>
    <mergeCell ref="C6:E6"/>
    <mergeCell ref="F6:K6"/>
    <mergeCell ref="C7:C8"/>
    <mergeCell ref="D7:E7"/>
    <mergeCell ref="F7:F8"/>
    <mergeCell ref="G7:K7"/>
  </mergeCells>
  <conditionalFormatting sqref="L10:N10">
    <cfRule type="cellIs" dxfId="7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39.140625" customWidth="1"/>
    <col min="3" max="3" width="13.140625" customWidth="1"/>
    <col min="6" max="6" width="12.42578125" customWidth="1"/>
  </cols>
  <sheetData>
    <row r="1" spans="1:6" ht="15.75" x14ac:dyDescent="0.25">
      <c r="E1" s="1" t="s">
        <v>212</v>
      </c>
    </row>
    <row r="2" spans="1:6" ht="15.75" x14ac:dyDescent="0.25">
      <c r="A2" s="2"/>
    </row>
    <row r="3" spans="1:6" ht="15.75" x14ac:dyDescent="0.25">
      <c r="A3" s="90" t="s">
        <v>213</v>
      </c>
      <c r="B3" s="90"/>
      <c r="C3" s="90"/>
      <c r="D3" s="90"/>
      <c r="E3" s="90"/>
    </row>
    <row r="4" spans="1:6" ht="15.75" x14ac:dyDescent="0.25">
      <c r="A4" s="90" t="s">
        <v>214</v>
      </c>
      <c r="B4" s="90"/>
      <c r="C4" s="90"/>
      <c r="D4" s="90"/>
      <c r="E4" s="90"/>
    </row>
    <row r="5" spans="1:6" ht="15.75" x14ac:dyDescent="0.25">
      <c r="A5" s="90" t="s">
        <v>215</v>
      </c>
      <c r="B5" s="90"/>
      <c r="C5" s="90"/>
      <c r="D5" s="90"/>
      <c r="E5" s="90"/>
    </row>
    <row r="7" spans="1:6" ht="15.75" x14ac:dyDescent="0.25">
      <c r="A7" s="91" t="s">
        <v>216</v>
      </c>
      <c r="B7" s="91" t="s">
        <v>3</v>
      </c>
      <c r="C7" s="91" t="s">
        <v>217</v>
      </c>
      <c r="D7" s="91" t="s">
        <v>218</v>
      </c>
      <c r="E7" s="91"/>
      <c r="F7" t="s">
        <v>637</v>
      </c>
    </row>
    <row r="8" spans="1:6" ht="31.5" x14ac:dyDescent="0.25">
      <c r="A8" s="91"/>
      <c r="B8" s="91"/>
      <c r="C8" s="91"/>
      <c r="D8" s="36" t="s">
        <v>128</v>
      </c>
      <c r="E8" s="36" t="s">
        <v>129</v>
      </c>
    </row>
    <row r="9" spans="1:6" ht="15.75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  <c r="F9" t="s">
        <v>659</v>
      </c>
    </row>
    <row r="10" spans="1:6" ht="15.75" x14ac:dyDescent="0.25">
      <c r="A10" s="37" t="s">
        <v>219</v>
      </c>
      <c r="B10" s="38">
        <v>1</v>
      </c>
      <c r="C10" s="37"/>
      <c r="D10" s="37"/>
      <c r="E10" s="37"/>
    </row>
    <row r="11" spans="1:6" ht="31.5" x14ac:dyDescent="0.25">
      <c r="A11" s="37" t="s">
        <v>610</v>
      </c>
      <c r="B11" s="42">
        <v>2</v>
      </c>
      <c r="C11" s="37"/>
      <c r="D11" s="37"/>
      <c r="E11" s="37"/>
      <c r="F11" t="b">
        <f>E11=SUM(E12:E14)</f>
        <v>1</v>
      </c>
    </row>
    <row r="12" spans="1:6" ht="31.5" x14ac:dyDescent="0.25">
      <c r="A12" s="37" t="s">
        <v>220</v>
      </c>
      <c r="B12" s="38" t="s">
        <v>146</v>
      </c>
      <c r="C12" s="37"/>
      <c r="D12" s="37"/>
      <c r="E12" s="37"/>
    </row>
    <row r="13" spans="1:6" ht="63" x14ac:dyDescent="0.25">
      <c r="A13" s="37" t="s">
        <v>221</v>
      </c>
      <c r="B13" s="38" t="s">
        <v>147</v>
      </c>
      <c r="C13" s="37"/>
      <c r="D13" s="37"/>
      <c r="E13" s="37"/>
    </row>
    <row r="14" spans="1:6" ht="15.75" x14ac:dyDescent="0.25">
      <c r="A14" s="37" t="s">
        <v>222</v>
      </c>
      <c r="B14" s="38" t="s">
        <v>223</v>
      </c>
      <c r="C14" s="37"/>
      <c r="D14" s="37"/>
      <c r="E14" s="37"/>
    </row>
  </sheetData>
  <mergeCells count="7">
    <mergeCell ref="A3:E3"/>
    <mergeCell ref="A4:E4"/>
    <mergeCell ref="A5:E5"/>
    <mergeCell ref="A7:A8"/>
    <mergeCell ref="B7:B8"/>
    <mergeCell ref="C7:C8"/>
    <mergeCell ref="D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3" sqref="J13"/>
    </sheetView>
  </sheetViews>
  <sheetFormatPr defaultRowHeight="15" x14ac:dyDescent="0.25"/>
  <cols>
    <col min="1" max="1" width="58.140625" customWidth="1"/>
    <col min="3" max="9" width="10.42578125" customWidth="1"/>
    <col min="10" max="10" width="13.7109375" customWidth="1"/>
    <col min="11" max="11" width="13" customWidth="1"/>
    <col min="12" max="12" width="13.42578125" bestFit="1" customWidth="1"/>
    <col min="13" max="13" width="10.42578125" bestFit="1" customWidth="1"/>
    <col min="14" max="14" width="9.42578125" bestFit="1" customWidth="1"/>
    <col min="15" max="15" width="10.5703125" bestFit="1" customWidth="1"/>
    <col min="16" max="23" width="9.42578125" bestFit="1" customWidth="1"/>
    <col min="25" max="25" width="10" bestFit="1" customWidth="1"/>
    <col min="32" max="32" width="10.28515625" bestFit="1" customWidth="1"/>
  </cols>
  <sheetData>
    <row r="1" spans="1:48" ht="15.75" x14ac:dyDescent="0.25">
      <c r="W1" s="1" t="s">
        <v>224</v>
      </c>
    </row>
    <row r="2" spans="1:48" ht="15.75" x14ac:dyDescent="0.25">
      <c r="A2" s="2"/>
    </row>
    <row r="3" spans="1:48" ht="15.75" x14ac:dyDescent="0.25">
      <c r="A3" s="90" t="s">
        <v>225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5" spans="1:48" ht="15.75" x14ac:dyDescent="0.25">
      <c r="A5" s="91" t="s">
        <v>226</v>
      </c>
      <c r="B5" s="91" t="s">
        <v>3</v>
      </c>
      <c r="C5" s="91" t="s">
        <v>227</v>
      </c>
      <c r="D5" s="91"/>
      <c r="E5" s="91"/>
      <c r="F5" s="91"/>
      <c r="G5" s="91"/>
      <c r="H5" s="91"/>
      <c r="I5" s="91"/>
      <c r="J5" s="91" t="s">
        <v>228</v>
      </c>
      <c r="K5" s="91"/>
      <c r="L5" s="91"/>
      <c r="M5" s="91"/>
      <c r="N5" s="91"/>
      <c r="O5" s="91"/>
      <c r="P5" s="91"/>
      <c r="Q5" s="91" t="s">
        <v>229</v>
      </c>
      <c r="R5" s="91"/>
      <c r="S5" s="91"/>
      <c r="T5" s="91"/>
      <c r="U5" s="91"/>
      <c r="V5" s="91"/>
      <c r="W5" s="91"/>
      <c r="X5" t="s">
        <v>637</v>
      </c>
    </row>
    <row r="6" spans="1:48" ht="15.75" x14ac:dyDescent="0.25">
      <c r="A6" s="91"/>
      <c r="B6" s="91"/>
      <c r="C6" s="91" t="s">
        <v>8</v>
      </c>
      <c r="D6" s="91" t="s">
        <v>230</v>
      </c>
      <c r="E6" s="91"/>
      <c r="F6" s="91"/>
      <c r="G6" s="91"/>
      <c r="H6" s="91"/>
      <c r="I6" s="91"/>
      <c r="J6" s="91" t="s">
        <v>8</v>
      </c>
      <c r="K6" s="91" t="s">
        <v>230</v>
      </c>
      <c r="L6" s="91"/>
      <c r="M6" s="91"/>
      <c r="N6" s="91"/>
      <c r="O6" s="91"/>
      <c r="P6" s="91"/>
      <c r="Q6" s="91" t="s">
        <v>8</v>
      </c>
      <c r="R6" s="91" t="s">
        <v>230</v>
      </c>
      <c r="S6" s="91"/>
      <c r="T6" s="91"/>
      <c r="U6" s="91"/>
      <c r="V6" s="91"/>
      <c r="W6" s="91"/>
      <c r="AT6" t="s">
        <v>638</v>
      </c>
      <c r="AU6" t="s">
        <v>638</v>
      </c>
      <c r="AV6" t="s">
        <v>638</v>
      </c>
    </row>
    <row r="7" spans="1:48" ht="78.75" x14ac:dyDescent="0.25">
      <c r="A7" s="91"/>
      <c r="B7" s="91"/>
      <c r="C7" s="91"/>
      <c r="D7" s="36" t="s">
        <v>231</v>
      </c>
      <c r="E7" s="36" t="s">
        <v>232</v>
      </c>
      <c r="F7" s="36" t="s">
        <v>233</v>
      </c>
      <c r="G7" s="36" t="s">
        <v>234</v>
      </c>
      <c r="H7" s="36" t="s">
        <v>235</v>
      </c>
      <c r="I7" s="36" t="s">
        <v>234</v>
      </c>
      <c r="J7" s="91"/>
      <c r="K7" s="36" t="s">
        <v>231</v>
      </c>
      <c r="L7" s="36" t="s">
        <v>232</v>
      </c>
      <c r="M7" s="36" t="s">
        <v>233</v>
      </c>
      <c r="N7" s="36" t="s">
        <v>234</v>
      </c>
      <c r="O7" s="36" t="s">
        <v>235</v>
      </c>
      <c r="P7" s="36" t="s">
        <v>234</v>
      </c>
      <c r="Q7" s="91"/>
      <c r="R7" s="36" t="s">
        <v>231</v>
      </c>
      <c r="S7" s="36" t="s">
        <v>232</v>
      </c>
      <c r="T7" s="36" t="s">
        <v>233</v>
      </c>
      <c r="U7" s="36" t="s">
        <v>234</v>
      </c>
      <c r="V7" s="36" t="s">
        <v>235</v>
      </c>
      <c r="W7" s="36" t="s">
        <v>234</v>
      </c>
      <c r="X7" t="s">
        <v>660</v>
      </c>
      <c r="Y7" t="s">
        <v>661</v>
      </c>
      <c r="Z7" t="s">
        <v>662</v>
      </c>
      <c r="AA7" t="s">
        <v>663</v>
      </c>
      <c r="AB7" t="s">
        <v>664</v>
      </c>
      <c r="AC7" t="s">
        <v>665</v>
      </c>
      <c r="AD7" t="s">
        <v>666</v>
      </c>
      <c r="AE7" t="s">
        <v>667</v>
      </c>
      <c r="AF7" t="s">
        <v>668</v>
      </c>
      <c r="AG7" t="s">
        <v>669</v>
      </c>
      <c r="AH7" t="s">
        <v>670</v>
      </c>
      <c r="AI7" t="s">
        <v>671</v>
      </c>
      <c r="AJ7" t="s">
        <v>672</v>
      </c>
      <c r="AK7" t="s">
        <v>673</v>
      </c>
      <c r="AL7" t="s">
        <v>674</v>
      </c>
      <c r="AM7" t="s">
        <v>675</v>
      </c>
      <c r="AN7" t="s">
        <v>676</v>
      </c>
      <c r="AO7" t="s">
        <v>677</v>
      </c>
      <c r="AP7" t="s">
        <v>678</v>
      </c>
      <c r="AQ7" t="s">
        <v>679</v>
      </c>
      <c r="AR7" t="s">
        <v>680</v>
      </c>
      <c r="AS7" t="s">
        <v>681</v>
      </c>
      <c r="AT7" t="s">
        <v>682</v>
      </c>
      <c r="AU7" t="s">
        <v>683</v>
      </c>
      <c r="AV7" t="s">
        <v>684</v>
      </c>
    </row>
    <row r="8" spans="1:48" ht="15.75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</row>
    <row r="9" spans="1:48" ht="31.5" x14ac:dyDescent="0.25">
      <c r="A9" s="39" t="s">
        <v>617</v>
      </c>
      <c r="B9" s="38">
        <v>1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11067666</v>
      </c>
      <c r="K9" s="57">
        <v>497949</v>
      </c>
      <c r="L9" s="57">
        <v>9972925</v>
      </c>
      <c r="M9" s="57">
        <v>150649</v>
      </c>
      <c r="N9" s="57">
        <v>0</v>
      </c>
      <c r="O9" s="57">
        <v>446143</v>
      </c>
      <c r="P9" s="57">
        <v>9293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5" t="s">
        <v>685</v>
      </c>
      <c r="Y9" t="e">
        <f>C9=C21+#REF!</f>
        <v>#REF!</v>
      </c>
      <c r="Z9" t="e">
        <f>D9=D21+#REF!</f>
        <v>#REF!</v>
      </c>
      <c r="AA9" t="e">
        <f>E9=E21+#REF!</f>
        <v>#REF!</v>
      </c>
      <c r="AB9" t="e">
        <f>F9=F21+#REF!</f>
        <v>#REF!</v>
      </c>
      <c r="AC9" t="e">
        <f>G9=G21+#REF!</f>
        <v>#REF!</v>
      </c>
      <c r="AD9" t="e">
        <f>H9=H21+#REF!</f>
        <v>#REF!</v>
      </c>
      <c r="AE9" t="e">
        <f>I9=I21+#REF!</f>
        <v>#REF!</v>
      </c>
      <c r="AF9" t="e">
        <f>J9=J21+#REF!</f>
        <v>#REF!</v>
      </c>
      <c r="AG9" t="e">
        <f>K9=K21+#REF!</f>
        <v>#REF!</v>
      </c>
      <c r="AH9" t="e">
        <f>L9=L21+#REF!</f>
        <v>#REF!</v>
      </c>
      <c r="AI9" t="e">
        <f>M9=M21+#REF!</f>
        <v>#REF!</v>
      </c>
      <c r="AJ9" t="e">
        <f>N9=N21+#REF!</f>
        <v>#REF!</v>
      </c>
      <c r="AK9" t="e">
        <f>O9=O21+#REF!</f>
        <v>#REF!</v>
      </c>
      <c r="AL9" t="e">
        <f>P9=P21+#REF!</f>
        <v>#REF!</v>
      </c>
      <c r="AM9" t="e">
        <f>Q9=Q21+#REF!</f>
        <v>#REF!</v>
      </c>
      <c r="AN9" t="e">
        <f>R9=R21+#REF!</f>
        <v>#REF!</v>
      </c>
      <c r="AO9" t="e">
        <f>S9=S21+#REF!</f>
        <v>#REF!</v>
      </c>
      <c r="AP9" t="e">
        <f>T9=T21+#REF!</f>
        <v>#REF!</v>
      </c>
      <c r="AQ9" t="e">
        <f>U9=U21+#REF!</f>
        <v>#REF!</v>
      </c>
      <c r="AR9" t="e">
        <f>V9=V21+#REF!</f>
        <v>#REF!</v>
      </c>
      <c r="AS9" t="e">
        <f>W9=W21+#REF!</f>
        <v>#REF!</v>
      </c>
      <c r="AT9" t="b">
        <f>C9=D9+E9+F9+H9</f>
        <v>1</v>
      </c>
      <c r="AU9" t="b">
        <f t="shared" ref="AU9:AU36" si="0">J9=K9+L9+M9+O9</f>
        <v>1</v>
      </c>
      <c r="AV9" t="b">
        <f>Q9=R9+S9+T9+V9</f>
        <v>1</v>
      </c>
    </row>
    <row r="10" spans="1:48" ht="15.75" x14ac:dyDescent="0.25">
      <c r="A10" s="39" t="s">
        <v>236</v>
      </c>
      <c r="B10" s="38" t="s">
        <v>145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116000</v>
      </c>
      <c r="K10" s="57">
        <v>2744</v>
      </c>
      <c r="L10" s="57">
        <v>74973</v>
      </c>
      <c r="M10" s="57">
        <v>25126</v>
      </c>
      <c r="N10" s="57">
        <v>0</v>
      </c>
      <c r="O10" s="57">
        <v>13157</v>
      </c>
      <c r="P10" s="57">
        <v>417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t="s">
        <v>686</v>
      </c>
      <c r="Y10" t="e">
        <f>C9-C21-#REF!</f>
        <v>#REF!</v>
      </c>
      <c r="Z10" t="e">
        <f>D9-D21-#REF!</f>
        <v>#REF!</v>
      </c>
      <c r="AA10" t="e">
        <f>E9-E21-#REF!</f>
        <v>#REF!</v>
      </c>
      <c r="AB10" t="e">
        <f>F9-F21-#REF!</f>
        <v>#REF!</v>
      </c>
      <c r="AC10" t="e">
        <f>G9-G21-#REF!</f>
        <v>#REF!</v>
      </c>
      <c r="AD10" t="e">
        <f>H9-H21-#REF!</f>
        <v>#REF!</v>
      </c>
      <c r="AE10" t="e">
        <f>I9-I21-#REF!</f>
        <v>#REF!</v>
      </c>
      <c r="AF10" t="e">
        <f>J9-J21-#REF!</f>
        <v>#REF!</v>
      </c>
      <c r="AG10" t="e">
        <f>K9-K21-#REF!</f>
        <v>#REF!</v>
      </c>
      <c r="AH10" t="e">
        <f>L9-L21-#REF!</f>
        <v>#REF!</v>
      </c>
      <c r="AI10" t="e">
        <f>M9-M21-#REF!</f>
        <v>#REF!</v>
      </c>
      <c r="AJ10" t="e">
        <f>N9-N21-#REF!</f>
        <v>#REF!</v>
      </c>
      <c r="AK10" t="e">
        <f>O9-O21-#REF!</f>
        <v>#REF!</v>
      </c>
      <c r="AL10" t="e">
        <f>P9-P21-#REF!</f>
        <v>#REF!</v>
      </c>
      <c r="AM10" t="e">
        <f>Q9-Q21-#REF!</f>
        <v>#REF!</v>
      </c>
      <c r="AN10" t="e">
        <f>R9-R21-#REF!</f>
        <v>#REF!</v>
      </c>
      <c r="AO10" t="e">
        <f>S9-S21-#REF!</f>
        <v>#REF!</v>
      </c>
      <c r="AP10" t="e">
        <f>T9-T21-#REF!</f>
        <v>#REF!</v>
      </c>
      <c r="AQ10" t="e">
        <f>U9-U21-#REF!</f>
        <v>#REF!</v>
      </c>
      <c r="AR10" t="e">
        <f>V9-V21-#REF!</f>
        <v>#REF!</v>
      </c>
      <c r="AS10" t="e">
        <f>W9-W21-#REF!</f>
        <v>#REF!</v>
      </c>
      <c r="AT10" t="b">
        <f t="shared" ref="AT10:AT36" si="1">C10=D10+E10+F10+H10</f>
        <v>1</v>
      </c>
      <c r="AU10" t="b">
        <f t="shared" si="0"/>
        <v>1</v>
      </c>
      <c r="AV10" t="b">
        <f t="shared" ref="AV10:AV36" si="2">Q10=R10+S10+T10+V10</f>
        <v>1</v>
      </c>
    </row>
    <row r="11" spans="1:48" ht="78.75" x14ac:dyDescent="0.25">
      <c r="A11" s="39" t="s">
        <v>237</v>
      </c>
      <c r="B11" s="38" t="s">
        <v>190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AT11" t="b">
        <f t="shared" si="1"/>
        <v>1</v>
      </c>
      <c r="AU11" t="b">
        <f t="shared" si="0"/>
        <v>1</v>
      </c>
      <c r="AV11" t="b">
        <f t="shared" si="2"/>
        <v>1</v>
      </c>
    </row>
    <row r="12" spans="1:48" ht="31.5" x14ac:dyDescent="0.25">
      <c r="A12" s="39" t="s">
        <v>611</v>
      </c>
      <c r="B12" s="42">
        <v>2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5" t="s">
        <v>687</v>
      </c>
      <c r="Y12" s="63" t="b">
        <f>C12=C13+C15+C17</f>
        <v>1</v>
      </c>
      <c r="Z12" t="b">
        <f t="shared" ref="Z12:AS12" si="3">D12=D13+D15+D17</f>
        <v>1</v>
      </c>
      <c r="AA12" t="b">
        <f t="shared" si="3"/>
        <v>1</v>
      </c>
      <c r="AB12" t="b">
        <f t="shared" si="3"/>
        <v>1</v>
      </c>
      <c r="AC12" t="b">
        <f t="shared" si="3"/>
        <v>1</v>
      </c>
      <c r="AD12" t="b">
        <f t="shared" si="3"/>
        <v>1</v>
      </c>
      <c r="AE12" t="b">
        <f t="shared" si="3"/>
        <v>1</v>
      </c>
      <c r="AF12" t="b">
        <f t="shared" si="3"/>
        <v>1</v>
      </c>
      <c r="AG12" t="b">
        <f t="shared" si="3"/>
        <v>1</v>
      </c>
      <c r="AH12" t="b">
        <f t="shared" si="3"/>
        <v>1</v>
      </c>
      <c r="AI12" t="b">
        <f t="shared" si="3"/>
        <v>1</v>
      </c>
      <c r="AJ12" t="b">
        <f t="shared" si="3"/>
        <v>1</v>
      </c>
      <c r="AK12" t="b">
        <f t="shared" si="3"/>
        <v>1</v>
      </c>
      <c r="AL12" t="b">
        <f t="shared" si="3"/>
        <v>1</v>
      </c>
      <c r="AM12" t="b">
        <f t="shared" si="3"/>
        <v>1</v>
      </c>
      <c r="AN12" t="b">
        <f t="shared" si="3"/>
        <v>1</v>
      </c>
      <c r="AO12" t="b">
        <f t="shared" si="3"/>
        <v>1</v>
      </c>
      <c r="AP12" t="b">
        <f t="shared" si="3"/>
        <v>1</v>
      </c>
      <c r="AQ12" t="b">
        <f t="shared" si="3"/>
        <v>1</v>
      </c>
      <c r="AR12" t="b">
        <f t="shared" si="3"/>
        <v>1</v>
      </c>
      <c r="AS12" t="b">
        <f t="shared" si="3"/>
        <v>1</v>
      </c>
      <c r="AT12" t="b">
        <f t="shared" si="1"/>
        <v>1</v>
      </c>
      <c r="AU12" t="b">
        <f t="shared" si="0"/>
        <v>1</v>
      </c>
      <c r="AV12" t="b">
        <f t="shared" si="2"/>
        <v>1</v>
      </c>
    </row>
    <row r="13" spans="1:48" ht="15.75" x14ac:dyDescent="0.25">
      <c r="A13" s="39" t="s">
        <v>238</v>
      </c>
      <c r="B13" s="38" t="s">
        <v>146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AT13" t="b">
        <f t="shared" si="1"/>
        <v>1</v>
      </c>
      <c r="AU13" t="b">
        <f t="shared" si="0"/>
        <v>1</v>
      </c>
      <c r="AV13" t="b">
        <f t="shared" si="2"/>
        <v>1</v>
      </c>
    </row>
    <row r="14" spans="1:48" ht="15.75" x14ac:dyDescent="0.25">
      <c r="A14" s="39" t="s">
        <v>236</v>
      </c>
      <c r="B14" s="38" t="s">
        <v>248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AT14" t="b">
        <f t="shared" si="1"/>
        <v>1</v>
      </c>
      <c r="AU14" t="b">
        <f t="shared" si="0"/>
        <v>1</v>
      </c>
      <c r="AV14" t="b">
        <f t="shared" si="2"/>
        <v>1</v>
      </c>
    </row>
    <row r="15" spans="1:48" ht="15.75" x14ac:dyDescent="0.25">
      <c r="A15" s="39" t="s">
        <v>239</v>
      </c>
      <c r="B15" s="38" t="s">
        <v>147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AT15" t="b">
        <f t="shared" si="1"/>
        <v>1</v>
      </c>
      <c r="AU15" t="b">
        <f t="shared" si="0"/>
        <v>1</v>
      </c>
      <c r="AV15" t="b">
        <f t="shared" si="2"/>
        <v>1</v>
      </c>
    </row>
    <row r="16" spans="1:48" ht="15.75" x14ac:dyDescent="0.25">
      <c r="A16" s="39" t="s">
        <v>236</v>
      </c>
      <c r="B16" s="38" t="s">
        <v>249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AT16" t="b">
        <f t="shared" si="1"/>
        <v>1</v>
      </c>
      <c r="AU16" t="b">
        <f t="shared" si="0"/>
        <v>1</v>
      </c>
      <c r="AV16" t="b">
        <f t="shared" si="2"/>
        <v>1</v>
      </c>
    </row>
    <row r="17" spans="1:48" ht="15.75" x14ac:dyDescent="0.25">
      <c r="A17" s="39" t="s">
        <v>240</v>
      </c>
      <c r="B17" s="38" t="s">
        <v>223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AT17" t="b">
        <f t="shared" si="1"/>
        <v>1</v>
      </c>
      <c r="AU17" t="b">
        <f t="shared" si="0"/>
        <v>1</v>
      </c>
      <c r="AV17" t="b">
        <f t="shared" si="2"/>
        <v>1</v>
      </c>
    </row>
    <row r="18" spans="1:48" ht="15.75" x14ac:dyDescent="0.25">
      <c r="A18" s="39" t="s">
        <v>236</v>
      </c>
      <c r="B18" s="38" t="s">
        <v>250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AT18" t="b">
        <f t="shared" si="1"/>
        <v>1</v>
      </c>
      <c r="AU18" t="b">
        <f t="shared" si="0"/>
        <v>1</v>
      </c>
      <c r="AV18" t="b">
        <f t="shared" si="2"/>
        <v>1</v>
      </c>
    </row>
    <row r="19" spans="1:48" ht="31.5" x14ac:dyDescent="0.25">
      <c r="A19" s="39" t="s">
        <v>241</v>
      </c>
      <c r="B19" s="38" t="s">
        <v>251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AT19" t="b">
        <f t="shared" si="1"/>
        <v>1</v>
      </c>
      <c r="AU19" t="b">
        <f t="shared" si="0"/>
        <v>1</v>
      </c>
      <c r="AV19" t="b">
        <f t="shared" si="2"/>
        <v>1</v>
      </c>
    </row>
    <row r="20" spans="1:48" ht="15.75" x14ac:dyDescent="0.25">
      <c r="A20" s="39" t="s">
        <v>236</v>
      </c>
      <c r="B20" s="38" t="s">
        <v>69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AT20" t="b">
        <f t="shared" si="1"/>
        <v>1</v>
      </c>
      <c r="AU20" t="b">
        <f t="shared" si="0"/>
        <v>1</v>
      </c>
      <c r="AV20" t="b">
        <f t="shared" si="2"/>
        <v>1</v>
      </c>
    </row>
    <row r="21" spans="1:48" ht="31.5" x14ac:dyDescent="0.25">
      <c r="A21" s="39" t="s">
        <v>242</v>
      </c>
      <c r="B21" s="38" t="s">
        <v>98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633406</v>
      </c>
      <c r="K21" s="57">
        <v>4541</v>
      </c>
      <c r="L21" s="57">
        <v>600786</v>
      </c>
      <c r="M21" s="57">
        <v>5197</v>
      </c>
      <c r="N21" s="57">
        <v>0</v>
      </c>
      <c r="O21" s="57">
        <v>22882</v>
      </c>
      <c r="P21" s="57">
        <v>133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5" t="s">
        <v>688</v>
      </c>
      <c r="Y21" t="b">
        <f t="shared" ref="Y21:AS21" si="4">C21=SUM(C22,C24,C26,C28,C30,C32)</f>
        <v>1</v>
      </c>
      <c r="Z21" t="b">
        <f t="shared" si="4"/>
        <v>1</v>
      </c>
      <c r="AA21" t="b">
        <f t="shared" si="4"/>
        <v>1</v>
      </c>
      <c r="AB21" t="b">
        <f t="shared" si="4"/>
        <v>1</v>
      </c>
      <c r="AC21" t="b">
        <f t="shared" si="4"/>
        <v>1</v>
      </c>
      <c r="AD21" t="b">
        <f t="shared" si="4"/>
        <v>1</v>
      </c>
      <c r="AE21" t="b">
        <f t="shared" si="4"/>
        <v>1</v>
      </c>
      <c r="AF21" t="b">
        <f t="shared" si="4"/>
        <v>1</v>
      </c>
      <c r="AG21" t="b">
        <f t="shared" si="4"/>
        <v>1</v>
      </c>
      <c r="AH21" t="b">
        <f t="shared" si="4"/>
        <v>1</v>
      </c>
      <c r="AI21" t="b">
        <f t="shared" si="4"/>
        <v>1</v>
      </c>
      <c r="AJ21" t="b">
        <f t="shared" si="4"/>
        <v>1</v>
      </c>
      <c r="AK21" t="b">
        <f t="shared" si="4"/>
        <v>1</v>
      </c>
      <c r="AL21" t="b">
        <f t="shared" si="4"/>
        <v>1</v>
      </c>
      <c r="AM21" t="b">
        <f t="shared" si="4"/>
        <v>1</v>
      </c>
      <c r="AN21" t="b">
        <f t="shared" si="4"/>
        <v>1</v>
      </c>
      <c r="AO21" t="b">
        <f t="shared" si="4"/>
        <v>1</v>
      </c>
      <c r="AP21" t="b">
        <f t="shared" si="4"/>
        <v>1</v>
      </c>
      <c r="AQ21" t="b">
        <f t="shared" si="4"/>
        <v>1</v>
      </c>
      <c r="AR21" t="b">
        <f t="shared" si="4"/>
        <v>1</v>
      </c>
      <c r="AS21" t="b">
        <f t="shared" si="4"/>
        <v>1</v>
      </c>
      <c r="AT21" t="b">
        <f t="shared" si="1"/>
        <v>1</v>
      </c>
      <c r="AU21" t="b">
        <f t="shared" si="0"/>
        <v>1</v>
      </c>
      <c r="AV21" t="b">
        <f t="shared" si="2"/>
        <v>1</v>
      </c>
    </row>
    <row r="22" spans="1:48" ht="31.5" x14ac:dyDescent="0.25">
      <c r="A22" s="39" t="s">
        <v>243</v>
      </c>
      <c r="B22" s="38" t="s">
        <v>99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62461</v>
      </c>
      <c r="K22" s="57">
        <v>3566</v>
      </c>
      <c r="L22" s="57">
        <v>58640</v>
      </c>
      <c r="M22" s="57">
        <v>46</v>
      </c>
      <c r="N22" s="57">
        <v>0</v>
      </c>
      <c r="O22" s="57">
        <v>209</v>
      </c>
      <c r="P22" s="57">
        <v>1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AT22" t="b">
        <f t="shared" si="1"/>
        <v>1</v>
      </c>
      <c r="AU22" t="b">
        <f t="shared" si="0"/>
        <v>1</v>
      </c>
      <c r="AV22" t="b">
        <f t="shared" si="2"/>
        <v>1</v>
      </c>
    </row>
    <row r="23" spans="1:48" ht="15.75" x14ac:dyDescent="0.25">
      <c r="A23" s="39" t="s">
        <v>236</v>
      </c>
      <c r="B23" s="38" t="s">
        <v>151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986</v>
      </c>
      <c r="K23" s="57">
        <v>15</v>
      </c>
      <c r="L23" s="57">
        <v>968</v>
      </c>
      <c r="M23" s="57">
        <v>1</v>
      </c>
      <c r="N23" s="57">
        <v>0</v>
      </c>
      <c r="O23" s="57">
        <v>2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AT23" t="b">
        <f t="shared" si="1"/>
        <v>1</v>
      </c>
      <c r="AU23" t="b">
        <f t="shared" si="0"/>
        <v>1</v>
      </c>
      <c r="AV23" t="b">
        <f t="shared" si="2"/>
        <v>1</v>
      </c>
    </row>
    <row r="24" spans="1:48" ht="47.25" x14ac:dyDescent="0.25">
      <c r="A24" s="39" t="s">
        <v>244</v>
      </c>
      <c r="B24" s="38" t="s">
        <v>100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553079</v>
      </c>
      <c r="K24" s="57">
        <v>10</v>
      </c>
      <c r="L24" s="57">
        <v>525801</v>
      </c>
      <c r="M24" s="57">
        <v>5024</v>
      </c>
      <c r="N24" s="57">
        <v>0</v>
      </c>
      <c r="O24" s="57">
        <v>22244</v>
      </c>
      <c r="P24" s="57">
        <v>130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AT24" t="b">
        <f t="shared" si="1"/>
        <v>1</v>
      </c>
      <c r="AU24" t="b">
        <f t="shared" si="0"/>
        <v>1</v>
      </c>
      <c r="AV24" t="b">
        <f t="shared" si="2"/>
        <v>1</v>
      </c>
    </row>
    <row r="25" spans="1:48" ht="15.75" x14ac:dyDescent="0.25">
      <c r="A25" s="39" t="s">
        <v>236</v>
      </c>
      <c r="B25" s="38" t="s">
        <v>154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4446</v>
      </c>
      <c r="K25" s="57">
        <v>0</v>
      </c>
      <c r="L25" s="57">
        <v>761</v>
      </c>
      <c r="M25" s="57">
        <v>1611</v>
      </c>
      <c r="N25" s="57">
        <v>0</v>
      </c>
      <c r="O25" s="57">
        <v>2074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AT25" t="b">
        <f t="shared" si="1"/>
        <v>1</v>
      </c>
      <c r="AU25" t="b">
        <f t="shared" si="0"/>
        <v>1</v>
      </c>
      <c r="AV25" t="b">
        <f t="shared" si="2"/>
        <v>1</v>
      </c>
    </row>
    <row r="26" spans="1:48" ht="31.5" x14ac:dyDescent="0.25">
      <c r="A26" s="39" t="s">
        <v>245</v>
      </c>
      <c r="B26" s="38" t="s">
        <v>101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AT26" t="b">
        <f t="shared" si="1"/>
        <v>1</v>
      </c>
      <c r="AU26" t="b">
        <f t="shared" si="0"/>
        <v>1</v>
      </c>
      <c r="AV26" t="b">
        <f t="shared" si="2"/>
        <v>1</v>
      </c>
    </row>
    <row r="27" spans="1:48" ht="15.75" x14ac:dyDescent="0.25">
      <c r="A27" s="39" t="s">
        <v>236</v>
      </c>
      <c r="B27" s="38" t="s">
        <v>157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AT27" t="b">
        <f t="shared" si="1"/>
        <v>1</v>
      </c>
      <c r="AU27" t="b">
        <f t="shared" si="0"/>
        <v>1</v>
      </c>
      <c r="AV27" t="b">
        <f t="shared" si="2"/>
        <v>1</v>
      </c>
    </row>
    <row r="28" spans="1:48" ht="47.25" x14ac:dyDescent="0.25">
      <c r="A28" s="39" t="s">
        <v>257</v>
      </c>
      <c r="B28" s="38" t="s">
        <v>102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AT28" t="b">
        <f t="shared" si="1"/>
        <v>1</v>
      </c>
      <c r="AU28" t="b">
        <f t="shared" si="0"/>
        <v>1</v>
      </c>
      <c r="AV28" t="b">
        <f t="shared" si="2"/>
        <v>1</v>
      </c>
    </row>
    <row r="29" spans="1:48" ht="15.75" x14ac:dyDescent="0.25">
      <c r="A29" s="39" t="s">
        <v>236</v>
      </c>
      <c r="B29" s="38" t="s">
        <v>252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AT29" t="b">
        <f t="shared" si="1"/>
        <v>1</v>
      </c>
      <c r="AU29" t="b">
        <f t="shared" si="0"/>
        <v>1</v>
      </c>
      <c r="AV29" t="b">
        <f t="shared" si="2"/>
        <v>1</v>
      </c>
    </row>
    <row r="30" spans="1:48" ht="47.25" x14ac:dyDescent="0.25">
      <c r="A30" s="39" t="s">
        <v>258</v>
      </c>
      <c r="B30" s="38" t="s">
        <v>103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2587</v>
      </c>
      <c r="K30" s="57">
        <v>117</v>
      </c>
      <c r="L30" s="57">
        <v>2402</v>
      </c>
      <c r="M30" s="57">
        <v>6</v>
      </c>
      <c r="N30" s="57">
        <v>0</v>
      </c>
      <c r="O30" s="57">
        <v>62</v>
      </c>
      <c r="P30" s="57">
        <v>1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AT30" t="b">
        <f t="shared" si="1"/>
        <v>1</v>
      </c>
      <c r="AU30" t="b">
        <f t="shared" si="0"/>
        <v>1</v>
      </c>
      <c r="AV30" t="b">
        <f t="shared" si="2"/>
        <v>1</v>
      </c>
    </row>
    <row r="31" spans="1:48" ht="15.75" x14ac:dyDescent="0.25">
      <c r="A31" s="39" t="s">
        <v>236</v>
      </c>
      <c r="B31" s="38" t="s">
        <v>253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0</v>
      </c>
      <c r="I31" s="57">
        <v>0</v>
      </c>
      <c r="J31" s="57">
        <v>21</v>
      </c>
      <c r="K31" s="57">
        <v>2</v>
      </c>
      <c r="L31" s="57">
        <v>17</v>
      </c>
      <c r="M31" s="57">
        <v>0</v>
      </c>
      <c r="N31" s="57">
        <v>0</v>
      </c>
      <c r="O31" s="57">
        <v>2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AT31" t="b">
        <f t="shared" si="1"/>
        <v>1</v>
      </c>
      <c r="AU31" t="b">
        <f t="shared" si="0"/>
        <v>1</v>
      </c>
      <c r="AV31" t="b">
        <f t="shared" si="2"/>
        <v>1</v>
      </c>
    </row>
    <row r="32" spans="1:48" ht="15.75" x14ac:dyDescent="0.25">
      <c r="A32" s="39" t="s">
        <v>246</v>
      </c>
      <c r="B32" s="38" t="s">
        <v>104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15279</v>
      </c>
      <c r="K32" s="57">
        <v>848</v>
      </c>
      <c r="L32" s="57">
        <v>13943</v>
      </c>
      <c r="M32" s="57">
        <v>121</v>
      </c>
      <c r="N32" s="57">
        <v>0</v>
      </c>
      <c r="O32" s="57">
        <v>367</v>
      </c>
      <c r="P32" s="57">
        <v>1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AT32" t="b">
        <f t="shared" si="1"/>
        <v>1</v>
      </c>
      <c r="AU32" t="b">
        <f t="shared" si="0"/>
        <v>1</v>
      </c>
      <c r="AV32" t="b">
        <f t="shared" si="2"/>
        <v>1</v>
      </c>
    </row>
    <row r="33" spans="1:48" ht="15.75" x14ac:dyDescent="0.25">
      <c r="A33" s="39" t="s">
        <v>236</v>
      </c>
      <c r="B33" s="38" t="s">
        <v>105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73</v>
      </c>
      <c r="K33" s="57">
        <v>7</v>
      </c>
      <c r="L33" s="57">
        <v>56</v>
      </c>
      <c r="M33" s="57">
        <v>2</v>
      </c>
      <c r="N33" s="57">
        <v>0</v>
      </c>
      <c r="O33" s="57">
        <v>8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AT33" t="b">
        <f t="shared" si="1"/>
        <v>1</v>
      </c>
      <c r="AU33" t="b">
        <f t="shared" si="0"/>
        <v>1</v>
      </c>
      <c r="AV33" t="b">
        <f t="shared" si="2"/>
        <v>1</v>
      </c>
    </row>
    <row r="34" spans="1:48" s="60" customFormat="1" ht="15.75" x14ac:dyDescent="0.25">
      <c r="A34" s="59" t="s">
        <v>618</v>
      </c>
      <c r="B34" s="58" t="s">
        <v>254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10434260</v>
      </c>
      <c r="K34" s="57">
        <v>493408</v>
      </c>
      <c r="L34" s="57">
        <v>9372139</v>
      </c>
      <c r="M34" s="57">
        <v>145452</v>
      </c>
      <c r="N34" s="57">
        <v>0</v>
      </c>
      <c r="O34" s="57">
        <v>423261</v>
      </c>
      <c r="P34" s="57">
        <v>9160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</row>
    <row r="35" spans="1:48" ht="15.75" x14ac:dyDescent="0.25">
      <c r="A35" s="39" t="s">
        <v>236</v>
      </c>
      <c r="B35" s="38" t="s">
        <v>255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110474</v>
      </c>
      <c r="K35" s="57">
        <v>2720</v>
      </c>
      <c r="L35" s="57">
        <v>73171</v>
      </c>
      <c r="M35" s="57">
        <v>23512</v>
      </c>
      <c r="N35" s="57">
        <v>0</v>
      </c>
      <c r="O35" s="57">
        <v>11071</v>
      </c>
      <c r="P35" s="57">
        <v>417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AT35" t="b">
        <f t="shared" si="1"/>
        <v>1</v>
      </c>
      <c r="AU35" t="b">
        <f t="shared" si="0"/>
        <v>1</v>
      </c>
      <c r="AV35" t="b">
        <f t="shared" si="2"/>
        <v>1</v>
      </c>
    </row>
    <row r="36" spans="1:48" ht="47.25" x14ac:dyDescent="0.25">
      <c r="A36" s="39" t="s">
        <v>247</v>
      </c>
      <c r="B36" s="38" t="s">
        <v>256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AT36" t="b">
        <f t="shared" si="1"/>
        <v>1</v>
      </c>
      <c r="AU36" t="b">
        <f t="shared" si="0"/>
        <v>1</v>
      </c>
      <c r="AV36" t="b">
        <f t="shared" si="2"/>
        <v>1</v>
      </c>
    </row>
    <row r="37" spans="1:48" x14ac:dyDescent="0.25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  <c r="R37" s="62"/>
      <c r="S37" s="62"/>
      <c r="T37" s="62"/>
      <c r="U37" s="62"/>
      <c r="V37" s="62"/>
      <c r="W37" s="62"/>
    </row>
  </sheetData>
  <mergeCells count="12">
    <mergeCell ref="A5:A7"/>
    <mergeCell ref="B5:B7"/>
    <mergeCell ref="C5:I5"/>
    <mergeCell ref="J5:P5"/>
    <mergeCell ref="A3:W3"/>
    <mergeCell ref="R6:W6"/>
    <mergeCell ref="Q5:W5"/>
    <mergeCell ref="C6:C7"/>
    <mergeCell ref="D6:I6"/>
    <mergeCell ref="J6:J7"/>
    <mergeCell ref="K6:P6"/>
    <mergeCell ref="Q6:Q7"/>
  </mergeCells>
  <conditionalFormatting sqref="X21:Y21 Y9:Y10">
    <cfRule type="cellIs" dxfId="6" priority="3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8" sqref="E18"/>
    </sheetView>
  </sheetViews>
  <sheetFormatPr defaultRowHeight="15" x14ac:dyDescent="0.25"/>
  <cols>
    <col min="1" max="1" width="66.42578125" customWidth="1"/>
    <col min="2" max="2" width="10.85546875" customWidth="1"/>
    <col min="3" max="3" width="10.5703125" customWidth="1"/>
    <col min="4" max="4" width="9.42578125" customWidth="1"/>
    <col min="5" max="5" width="10.85546875" customWidth="1"/>
    <col min="6" max="9" width="9.42578125" customWidth="1"/>
    <col min="10" max="10" width="10.5703125" customWidth="1"/>
    <col min="11" max="11" width="10" customWidth="1"/>
    <col min="12" max="17" width="9.42578125" customWidth="1"/>
    <col min="18" max="23" width="9.42578125" bestFit="1" customWidth="1"/>
    <col min="24" max="24" width="14.42578125" customWidth="1"/>
  </cols>
  <sheetData>
    <row r="1" spans="1:48" ht="15.75" x14ac:dyDescent="0.25">
      <c r="W1" s="1" t="s">
        <v>259</v>
      </c>
    </row>
    <row r="2" spans="1:48" ht="15.75" x14ac:dyDescent="0.25">
      <c r="A2" s="2"/>
    </row>
    <row r="3" spans="1:48" ht="15.75" x14ac:dyDescent="0.25">
      <c r="A3" s="90" t="s">
        <v>260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48" ht="15.75" x14ac:dyDescent="0.25">
      <c r="A4" s="90" t="s">
        <v>261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48" ht="15.75" x14ac:dyDescent="0.25">
      <c r="A5" s="90" t="s">
        <v>262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t="s">
        <v>637</v>
      </c>
    </row>
    <row r="7" spans="1:48" ht="15.75" x14ac:dyDescent="0.25">
      <c r="A7" s="91" t="s">
        <v>263</v>
      </c>
      <c r="B7" s="91" t="s">
        <v>3</v>
      </c>
      <c r="C7" s="91" t="s">
        <v>264</v>
      </c>
      <c r="D7" s="91"/>
      <c r="E7" s="91"/>
      <c r="F7" s="91"/>
      <c r="G7" s="91"/>
      <c r="H7" s="91"/>
      <c r="I7" s="91"/>
      <c r="J7" s="91" t="s">
        <v>265</v>
      </c>
      <c r="K7" s="91"/>
      <c r="L7" s="91"/>
      <c r="M7" s="91"/>
      <c r="N7" s="91"/>
      <c r="O7" s="91"/>
      <c r="P7" s="91"/>
      <c r="Q7" s="91" t="s">
        <v>266</v>
      </c>
      <c r="R7" s="91"/>
      <c r="S7" s="91"/>
      <c r="T7" s="91"/>
      <c r="U7" s="91"/>
      <c r="V7" s="91"/>
      <c r="W7" s="91"/>
    </row>
    <row r="8" spans="1:48" ht="15.75" x14ac:dyDescent="0.25">
      <c r="A8" s="91"/>
      <c r="B8" s="91"/>
      <c r="C8" s="91" t="s">
        <v>8</v>
      </c>
      <c r="D8" s="91" t="s">
        <v>230</v>
      </c>
      <c r="E8" s="91"/>
      <c r="F8" s="91"/>
      <c r="G8" s="91"/>
      <c r="H8" s="91"/>
      <c r="I8" s="91"/>
      <c r="J8" s="91" t="s">
        <v>8</v>
      </c>
      <c r="K8" s="91" t="s">
        <v>230</v>
      </c>
      <c r="L8" s="91"/>
      <c r="M8" s="91"/>
      <c r="N8" s="91"/>
      <c r="O8" s="91"/>
      <c r="P8" s="91"/>
      <c r="Q8" s="91" t="s">
        <v>8</v>
      </c>
      <c r="R8" s="91" t="s">
        <v>230</v>
      </c>
      <c r="S8" s="91"/>
      <c r="T8" s="91"/>
      <c r="U8" s="91"/>
      <c r="V8" s="91"/>
      <c r="W8" s="91"/>
    </row>
    <row r="9" spans="1:48" ht="88.5" customHeight="1" x14ac:dyDescent="0.25">
      <c r="A9" s="91"/>
      <c r="B9" s="91"/>
      <c r="C9" s="91"/>
      <c r="D9" s="36" t="s">
        <v>231</v>
      </c>
      <c r="E9" s="36" t="s">
        <v>232</v>
      </c>
      <c r="F9" s="36" t="s">
        <v>233</v>
      </c>
      <c r="G9" s="36" t="s">
        <v>234</v>
      </c>
      <c r="H9" s="36" t="s">
        <v>235</v>
      </c>
      <c r="I9" s="36" t="s">
        <v>234</v>
      </c>
      <c r="J9" s="91"/>
      <c r="K9" s="36" t="s">
        <v>231</v>
      </c>
      <c r="L9" s="36" t="s">
        <v>232</v>
      </c>
      <c r="M9" s="36" t="s">
        <v>233</v>
      </c>
      <c r="N9" s="36" t="s">
        <v>234</v>
      </c>
      <c r="O9" s="36" t="s">
        <v>235</v>
      </c>
      <c r="P9" s="36" t="s">
        <v>234</v>
      </c>
      <c r="Q9" s="91"/>
      <c r="R9" s="36" t="s">
        <v>231</v>
      </c>
      <c r="S9" s="36" t="s">
        <v>232</v>
      </c>
      <c r="T9" s="36" t="s">
        <v>233</v>
      </c>
      <c r="U9" s="36" t="s">
        <v>234</v>
      </c>
      <c r="V9" s="36" t="s">
        <v>235</v>
      </c>
      <c r="W9" s="36" t="s">
        <v>234</v>
      </c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 t="s">
        <v>638</v>
      </c>
      <c r="AU9" s="55" t="s">
        <v>638</v>
      </c>
      <c r="AV9" s="55" t="s">
        <v>638</v>
      </c>
    </row>
    <row r="10" spans="1:48" ht="15.75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>
        <v>9</v>
      </c>
      <c r="J10" s="36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  <c r="Q10" s="36">
        <v>17</v>
      </c>
      <c r="R10" s="36">
        <v>18</v>
      </c>
      <c r="S10" s="36">
        <v>19</v>
      </c>
      <c r="T10" s="36">
        <v>20</v>
      </c>
      <c r="U10" s="36">
        <v>21</v>
      </c>
      <c r="V10" s="36">
        <v>22</v>
      </c>
      <c r="W10" s="36">
        <v>23</v>
      </c>
      <c r="X10" s="55" t="s">
        <v>660</v>
      </c>
      <c r="Y10" s="55" t="s">
        <v>661</v>
      </c>
      <c r="Z10" s="55" t="s">
        <v>662</v>
      </c>
      <c r="AA10" s="55" t="s">
        <v>663</v>
      </c>
      <c r="AB10" s="55" t="s">
        <v>664</v>
      </c>
      <c r="AC10" s="55" t="s">
        <v>665</v>
      </c>
      <c r="AD10" s="55" t="s">
        <v>666</v>
      </c>
      <c r="AE10" s="55" t="s">
        <v>667</v>
      </c>
      <c r="AF10" s="55" t="s">
        <v>668</v>
      </c>
      <c r="AG10" s="55" t="s">
        <v>669</v>
      </c>
      <c r="AH10" s="55" t="s">
        <v>670</v>
      </c>
      <c r="AI10" s="55" t="s">
        <v>671</v>
      </c>
      <c r="AJ10" s="55" t="s">
        <v>672</v>
      </c>
      <c r="AK10" s="55" t="s">
        <v>673</v>
      </c>
      <c r="AL10" s="55" t="s">
        <v>674</v>
      </c>
      <c r="AM10" s="55" t="s">
        <v>675</v>
      </c>
      <c r="AN10" s="55" t="s">
        <v>676</v>
      </c>
      <c r="AO10" s="55" t="s">
        <v>677</v>
      </c>
      <c r="AP10" s="55" t="s">
        <v>678</v>
      </c>
      <c r="AQ10" s="55" t="s">
        <v>679</v>
      </c>
      <c r="AR10" s="55" t="s">
        <v>680</v>
      </c>
      <c r="AS10" s="55" t="s">
        <v>681</v>
      </c>
      <c r="AT10" s="55" t="s">
        <v>682</v>
      </c>
      <c r="AU10" s="55" t="s">
        <v>683</v>
      </c>
      <c r="AV10" s="55" t="s">
        <v>684</v>
      </c>
    </row>
    <row r="11" spans="1:48" ht="15.75" x14ac:dyDescent="0.25">
      <c r="A11" s="37" t="s">
        <v>616</v>
      </c>
      <c r="B11" s="38" t="s">
        <v>298</v>
      </c>
      <c r="C11" s="57">
        <v>176247</v>
      </c>
      <c r="D11" s="57">
        <v>7675</v>
      </c>
      <c r="E11" s="57">
        <v>115074</v>
      </c>
      <c r="F11" s="57">
        <v>28106</v>
      </c>
      <c r="G11" s="57">
        <v>0</v>
      </c>
      <c r="H11" s="57">
        <v>25392</v>
      </c>
      <c r="I11" s="57">
        <v>4340</v>
      </c>
      <c r="J11" s="57">
        <v>149124</v>
      </c>
      <c r="K11" s="57">
        <v>10225</v>
      </c>
      <c r="L11" s="57">
        <v>95656</v>
      </c>
      <c r="M11" s="57">
        <v>11964</v>
      </c>
      <c r="N11" s="57">
        <v>0</v>
      </c>
      <c r="O11" s="57">
        <v>31279</v>
      </c>
      <c r="P11" s="57">
        <v>262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AT11" t="b">
        <f>C11=D11+E11+F11+H11</f>
        <v>1</v>
      </c>
      <c r="AU11" t="b">
        <f>J11=K11+L11+M11+O11</f>
        <v>1</v>
      </c>
      <c r="AV11" t="b">
        <f>Q11=R11+S11+T11+V11</f>
        <v>1</v>
      </c>
    </row>
    <row r="12" spans="1:48" ht="31.5" x14ac:dyDescent="0.25">
      <c r="A12" s="37" t="s">
        <v>267</v>
      </c>
      <c r="B12" s="38" t="s">
        <v>299</v>
      </c>
      <c r="C12" s="57">
        <v>176247</v>
      </c>
      <c r="D12" s="57">
        <v>7675</v>
      </c>
      <c r="E12" s="57">
        <v>115074</v>
      </c>
      <c r="F12" s="57">
        <v>28106</v>
      </c>
      <c r="G12" s="57">
        <v>0</v>
      </c>
      <c r="H12" s="57">
        <v>25392</v>
      </c>
      <c r="I12" s="57">
        <v>4340</v>
      </c>
      <c r="J12" s="57">
        <v>149124</v>
      </c>
      <c r="K12" s="57">
        <v>10225</v>
      </c>
      <c r="L12" s="57">
        <v>95656</v>
      </c>
      <c r="M12" s="57">
        <v>11964</v>
      </c>
      <c r="N12" s="57">
        <v>0</v>
      </c>
      <c r="O12" s="57">
        <v>31279</v>
      </c>
      <c r="P12" s="57">
        <v>262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5" t="s">
        <v>698</v>
      </c>
      <c r="Y12" t="b">
        <f>C12&gt;=C13+C15+C17</f>
        <v>1</v>
      </c>
      <c r="Z12" t="b">
        <f t="shared" ref="Z12:AS12" si="0">D12&gt;=D13+D15+D17</f>
        <v>1</v>
      </c>
      <c r="AA12" t="b">
        <f t="shared" si="0"/>
        <v>1</v>
      </c>
      <c r="AB12" t="b">
        <f t="shared" si="0"/>
        <v>1</v>
      </c>
      <c r="AC12" t="b">
        <f t="shared" si="0"/>
        <v>1</v>
      </c>
      <c r="AD12" t="b">
        <f t="shared" si="0"/>
        <v>1</v>
      </c>
      <c r="AE12" t="b">
        <f t="shared" si="0"/>
        <v>1</v>
      </c>
      <c r="AF12" t="b">
        <f t="shared" si="0"/>
        <v>1</v>
      </c>
      <c r="AG12" t="b">
        <f t="shared" si="0"/>
        <v>1</v>
      </c>
      <c r="AH12" t="b">
        <f t="shared" si="0"/>
        <v>1</v>
      </c>
      <c r="AI12" t="b">
        <f t="shared" si="0"/>
        <v>1</v>
      </c>
      <c r="AJ12" t="b">
        <f t="shared" si="0"/>
        <v>1</v>
      </c>
      <c r="AK12" t="b">
        <f t="shared" si="0"/>
        <v>1</v>
      </c>
      <c r="AL12" t="b">
        <f t="shared" si="0"/>
        <v>1</v>
      </c>
      <c r="AM12" t="b">
        <f t="shared" si="0"/>
        <v>1</v>
      </c>
      <c r="AN12" t="b">
        <f t="shared" si="0"/>
        <v>1</v>
      </c>
      <c r="AO12" t="b">
        <f t="shared" si="0"/>
        <v>1</v>
      </c>
      <c r="AP12" t="b">
        <f t="shared" si="0"/>
        <v>1</v>
      </c>
      <c r="AQ12" t="b">
        <f t="shared" si="0"/>
        <v>1</v>
      </c>
      <c r="AR12" t="b">
        <f t="shared" si="0"/>
        <v>1</v>
      </c>
      <c r="AS12" t="b">
        <f t="shared" si="0"/>
        <v>1</v>
      </c>
      <c r="AT12" t="b">
        <f t="shared" ref="AT12:AT53" si="1">C12=D12+E12+F12+H12</f>
        <v>1</v>
      </c>
      <c r="AU12" t="b">
        <f t="shared" ref="AU12:AU53" si="2">J12=K12+L12+M12+O12</f>
        <v>1</v>
      </c>
      <c r="AV12" t="b">
        <f t="shared" ref="AV12:AV53" si="3">Q12=R12+S12+T12+V12</f>
        <v>1</v>
      </c>
    </row>
    <row r="13" spans="1:48" ht="31.5" x14ac:dyDescent="0.25">
      <c r="A13" s="37" t="s">
        <v>268</v>
      </c>
      <c r="B13" s="38" t="s">
        <v>146</v>
      </c>
      <c r="C13" s="57">
        <v>18395</v>
      </c>
      <c r="D13" s="57">
        <v>0</v>
      </c>
      <c r="E13" s="57">
        <v>17144</v>
      </c>
      <c r="F13" s="57">
        <v>0</v>
      </c>
      <c r="G13" s="57">
        <v>0</v>
      </c>
      <c r="H13" s="57">
        <v>1251</v>
      </c>
      <c r="I13" s="57">
        <v>76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AT13" t="b">
        <f>C13=D13+E13+F13+H13</f>
        <v>1</v>
      </c>
      <c r="AU13" t="b">
        <f t="shared" si="2"/>
        <v>1</v>
      </c>
      <c r="AV13" t="b">
        <f t="shared" si="3"/>
        <v>1</v>
      </c>
    </row>
    <row r="14" spans="1:48" ht="31.5" x14ac:dyDescent="0.25">
      <c r="A14" s="37" t="s">
        <v>269</v>
      </c>
      <c r="B14" s="38" t="s">
        <v>147</v>
      </c>
      <c r="C14" s="57">
        <v>95</v>
      </c>
      <c r="D14" s="57">
        <v>0</v>
      </c>
      <c r="E14" s="57">
        <v>70</v>
      </c>
      <c r="F14" s="57">
        <v>0</v>
      </c>
      <c r="G14" s="57">
        <v>0</v>
      </c>
      <c r="H14" s="57">
        <v>25</v>
      </c>
      <c r="I14" s="57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AT14" t="b">
        <f t="shared" si="1"/>
        <v>1</v>
      </c>
      <c r="AU14" t="b">
        <f t="shared" si="2"/>
        <v>1</v>
      </c>
      <c r="AV14" t="b">
        <f t="shared" si="3"/>
        <v>1</v>
      </c>
    </row>
    <row r="15" spans="1:48" ht="15.75" x14ac:dyDescent="0.25">
      <c r="A15" s="37" t="s">
        <v>236</v>
      </c>
      <c r="B15" s="38" t="s">
        <v>249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AT15" t="b">
        <f t="shared" si="1"/>
        <v>1</v>
      </c>
      <c r="AU15" t="b">
        <f t="shared" si="2"/>
        <v>1</v>
      </c>
      <c r="AV15" t="b">
        <f t="shared" si="3"/>
        <v>1</v>
      </c>
    </row>
    <row r="16" spans="1:48" ht="15.75" x14ac:dyDescent="0.25">
      <c r="A16" s="37" t="s">
        <v>270</v>
      </c>
      <c r="B16" s="38" t="s">
        <v>300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AT16" t="b">
        <f t="shared" si="1"/>
        <v>1</v>
      </c>
      <c r="AU16" t="b">
        <f t="shared" si="2"/>
        <v>1</v>
      </c>
      <c r="AV16" t="b">
        <f t="shared" si="3"/>
        <v>1</v>
      </c>
    </row>
    <row r="17" spans="1:48" ht="15.75" x14ac:dyDescent="0.25">
      <c r="A17" s="37" t="s">
        <v>271</v>
      </c>
      <c r="B17" s="38" t="s">
        <v>301</v>
      </c>
      <c r="C17" s="57">
        <v>0</v>
      </c>
      <c r="D17" s="58">
        <v>0</v>
      </c>
      <c r="E17" s="58">
        <v>0</v>
      </c>
      <c r="F17" s="57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AT17" t="b">
        <f t="shared" si="1"/>
        <v>1</v>
      </c>
      <c r="AU17" t="b">
        <f t="shared" si="2"/>
        <v>1</v>
      </c>
      <c r="AV17" t="b">
        <f t="shared" si="3"/>
        <v>1</v>
      </c>
    </row>
    <row r="18" spans="1:48" ht="15.75" x14ac:dyDescent="0.25">
      <c r="A18" s="37" t="s">
        <v>272</v>
      </c>
      <c r="B18" s="38" t="s">
        <v>302</v>
      </c>
      <c r="C18" s="57">
        <v>14</v>
      </c>
      <c r="D18" s="57">
        <v>0</v>
      </c>
      <c r="E18" s="57">
        <v>14</v>
      </c>
      <c r="F18" s="57">
        <v>0</v>
      </c>
      <c r="G18" s="57">
        <v>0</v>
      </c>
      <c r="H18" s="57">
        <v>0</v>
      </c>
      <c r="I18" s="57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AT18" t="b">
        <f t="shared" si="1"/>
        <v>1</v>
      </c>
      <c r="AU18" t="b">
        <f t="shared" si="2"/>
        <v>1</v>
      </c>
      <c r="AV18" t="b">
        <f t="shared" si="3"/>
        <v>1</v>
      </c>
    </row>
    <row r="19" spans="1:48" ht="31.5" x14ac:dyDescent="0.25">
      <c r="A19" s="37" t="s">
        <v>273</v>
      </c>
      <c r="B19" s="38" t="s">
        <v>223</v>
      </c>
      <c r="C19" s="57">
        <v>24639</v>
      </c>
      <c r="D19" s="58">
        <v>0</v>
      </c>
      <c r="E19" s="58">
        <v>0</v>
      </c>
      <c r="F19" s="57">
        <v>18224</v>
      </c>
      <c r="G19" s="57">
        <v>0</v>
      </c>
      <c r="H19" s="57">
        <v>6415</v>
      </c>
      <c r="I19" s="57">
        <v>21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AT19" t="b">
        <f t="shared" si="1"/>
        <v>1</v>
      </c>
      <c r="AU19" t="b">
        <f t="shared" si="2"/>
        <v>1</v>
      </c>
      <c r="AV19" t="b">
        <f t="shared" si="3"/>
        <v>1</v>
      </c>
    </row>
    <row r="20" spans="1:48" ht="94.5" x14ac:dyDescent="0.25">
      <c r="A20" s="37" t="s">
        <v>274</v>
      </c>
      <c r="B20" s="38" t="s">
        <v>303</v>
      </c>
      <c r="C20" s="57">
        <v>2409</v>
      </c>
      <c r="D20" s="58">
        <v>0</v>
      </c>
      <c r="E20" s="57">
        <v>2409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AT20" t="b">
        <f>C20=D20+E20+F20+H20</f>
        <v>1</v>
      </c>
      <c r="AU20" t="b">
        <f t="shared" si="2"/>
        <v>1</v>
      </c>
      <c r="AV20" t="b">
        <f t="shared" si="3"/>
        <v>1</v>
      </c>
    </row>
    <row r="21" spans="1:48" ht="15.75" x14ac:dyDescent="0.25">
      <c r="A21" s="37" t="s">
        <v>30</v>
      </c>
      <c r="B21" s="38" t="s">
        <v>304</v>
      </c>
      <c r="C21" s="57">
        <v>904</v>
      </c>
      <c r="D21" s="58">
        <v>0</v>
      </c>
      <c r="E21" s="57">
        <v>904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AT21" t="b">
        <f t="shared" si="1"/>
        <v>1</v>
      </c>
      <c r="AU21" t="b">
        <f t="shared" si="2"/>
        <v>1</v>
      </c>
      <c r="AV21" t="b">
        <f t="shared" si="3"/>
        <v>1</v>
      </c>
    </row>
    <row r="22" spans="1:48" ht="126" x14ac:dyDescent="0.25">
      <c r="A22" s="37" t="s">
        <v>275</v>
      </c>
      <c r="B22" s="38" t="s">
        <v>305</v>
      </c>
      <c r="C22" s="57">
        <v>0</v>
      </c>
      <c r="D22" s="58">
        <v>0</v>
      </c>
      <c r="E22" s="58">
        <v>0</v>
      </c>
      <c r="F22" s="58">
        <v>0</v>
      </c>
      <c r="G22" s="57">
        <v>0</v>
      </c>
      <c r="H22" s="57">
        <v>0</v>
      </c>
      <c r="I22" s="57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AT22" t="b">
        <f t="shared" si="1"/>
        <v>1</v>
      </c>
      <c r="AU22" t="b">
        <f t="shared" si="2"/>
        <v>1</v>
      </c>
      <c r="AV22" t="b">
        <f t="shared" si="3"/>
        <v>1</v>
      </c>
    </row>
    <row r="23" spans="1:48" ht="15.75" x14ac:dyDescent="0.25">
      <c r="A23" s="37" t="s">
        <v>236</v>
      </c>
      <c r="B23" s="38" t="s">
        <v>306</v>
      </c>
      <c r="C23" s="57">
        <v>0</v>
      </c>
      <c r="D23" s="58">
        <v>0</v>
      </c>
      <c r="E23" s="58">
        <v>0</v>
      </c>
      <c r="F23" s="58">
        <v>0</v>
      </c>
      <c r="G23" s="57">
        <v>0</v>
      </c>
      <c r="H23" s="57">
        <v>0</v>
      </c>
      <c r="I23" s="57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AT23" t="b">
        <f t="shared" si="1"/>
        <v>1</v>
      </c>
      <c r="AU23" t="b">
        <f t="shared" si="2"/>
        <v>1</v>
      </c>
      <c r="AV23" t="b">
        <f t="shared" si="3"/>
        <v>1</v>
      </c>
    </row>
    <row r="24" spans="1:48" ht="15.75" x14ac:dyDescent="0.25">
      <c r="A24" s="37" t="s">
        <v>270</v>
      </c>
      <c r="B24" s="38" t="s">
        <v>307</v>
      </c>
      <c r="C24" s="57">
        <v>0</v>
      </c>
      <c r="D24" s="58">
        <v>0</v>
      </c>
      <c r="E24" s="58">
        <v>0</v>
      </c>
      <c r="F24" s="58">
        <v>0</v>
      </c>
      <c r="G24" s="57">
        <v>0</v>
      </c>
      <c r="H24" s="57">
        <v>0</v>
      </c>
      <c r="I24" s="57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AT24" t="b">
        <f t="shared" si="1"/>
        <v>1</v>
      </c>
      <c r="AU24" t="b">
        <f t="shared" si="2"/>
        <v>1</v>
      </c>
      <c r="AV24" t="b">
        <f t="shared" si="3"/>
        <v>1</v>
      </c>
    </row>
    <row r="25" spans="1:48" ht="15.75" x14ac:dyDescent="0.25">
      <c r="A25" s="37" t="s">
        <v>272</v>
      </c>
      <c r="B25" s="38" t="s">
        <v>308</v>
      </c>
      <c r="C25" s="57">
        <v>0</v>
      </c>
      <c r="D25" s="58">
        <v>0</v>
      </c>
      <c r="E25" s="58">
        <v>0</v>
      </c>
      <c r="F25" s="58">
        <v>0</v>
      </c>
      <c r="G25" s="57">
        <v>0</v>
      </c>
      <c r="H25" s="57">
        <v>0</v>
      </c>
      <c r="I25" s="57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AT25" t="b">
        <f t="shared" si="1"/>
        <v>1</v>
      </c>
      <c r="AU25" t="b">
        <f t="shared" si="2"/>
        <v>1</v>
      </c>
      <c r="AV25" t="b">
        <f t="shared" si="3"/>
        <v>1</v>
      </c>
    </row>
    <row r="26" spans="1:48" ht="47.25" x14ac:dyDescent="0.25">
      <c r="A26" s="37" t="s">
        <v>247</v>
      </c>
      <c r="B26" s="38" t="s">
        <v>309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7">
        <v>0</v>
      </c>
      <c r="K26" s="58">
        <v>0</v>
      </c>
      <c r="L26" s="58">
        <v>0</v>
      </c>
      <c r="M26" s="58">
        <v>0</v>
      </c>
      <c r="N26" s="58">
        <v>0</v>
      </c>
      <c r="O26" s="57">
        <v>0</v>
      </c>
      <c r="P26" s="57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AT26" t="b">
        <f t="shared" si="1"/>
        <v>1</v>
      </c>
      <c r="AU26" t="b">
        <f t="shared" si="2"/>
        <v>1</v>
      </c>
      <c r="AV26" t="b">
        <f t="shared" si="3"/>
        <v>1</v>
      </c>
    </row>
    <row r="27" spans="1:48" ht="31.5" x14ac:dyDescent="0.25">
      <c r="A27" s="37" t="s">
        <v>276</v>
      </c>
      <c r="B27" s="38" t="s">
        <v>251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5" t="s">
        <v>699</v>
      </c>
      <c r="Y27" t="b">
        <f>C27=SUM(C28,C30,C32)</f>
        <v>1</v>
      </c>
      <c r="Z27" t="b">
        <f t="shared" ref="Z27:AS27" si="4">D27=SUM(D28,D30,D32)</f>
        <v>1</v>
      </c>
      <c r="AA27" t="b">
        <f t="shared" si="4"/>
        <v>1</v>
      </c>
      <c r="AB27" t="b">
        <f t="shared" si="4"/>
        <v>1</v>
      </c>
      <c r="AC27" t="b">
        <f t="shared" si="4"/>
        <v>1</v>
      </c>
      <c r="AD27" t="b">
        <f t="shared" si="4"/>
        <v>1</v>
      </c>
      <c r="AE27" t="b">
        <f t="shared" si="4"/>
        <v>1</v>
      </c>
      <c r="AF27" t="b">
        <f t="shared" si="4"/>
        <v>1</v>
      </c>
      <c r="AG27" t="b">
        <f t="shared" si="4"/>
        <v>1</v>
      </c>
      <c r="AH27" t="b">
        <f t="shared" si="4"/>
        <v>1</v>
      </c>
      <c r="AI27" t="b">
        <f t="shared" si="4"/>
        <v>1</v>
      </c>
      <c r="AJ27" t="b">
        <f t="shared" si="4"/>
        <v>1</v>
      </c>
      <c r="AK27" t="b">
        <f t="shared" si="4"/>
        <v>1</v>
      </c>
      <c r="AL27" t="b">
        <f t="shared" si="4"/>
        <v>1</v>
      </c>
      <c r="AM27" t="b">
        <f t="shared" si="4"/>
        <v>1</v>
      </c>
      <c r="AN27" t="b">
        <f t="shared" si="4"/>
        <v>1</v>
      </c>
      <c r="AO27" t="b">
        <f t="shared" si="4"/>
        <v>1</v>
      </c>
      <c r="AP27" t="b">
        <f t="shared" si="4"/>
        <v>1</v>
      </c>
      <c r="AQ27" t="b">
        <f t="shared" si="4"/>
        <v>1</v>
      </c>
      <c r="AR27" t="b">
        <f t="shared" si="4"/>
        <v>1</v>
      </c>
      <c r="AS27" t="b">
        <f t="shared" si="4"/>
        <v>1</v>
      </c>
      <c r="AT27" t="b">
        <f t="shared" si="1"/>
        <v>1</v>
      </c>
      <c r="AU27" t="b">
        <f t="shared" si="2"/>
        <v>1</v>
      </c>
      <c r="AV27" t="b">
        <f t="shared" si="3"/>
        <v>1</v>
      </c>
    </row>
    <row r="28" spans="1:48" ht="15.75" x14ac:dyDescent="0.25">
      <c r="A28" s="37" t="s">
        <v>238</v>
      </c>
      <c r="B28" s="38" t="s">
        <v>69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AT28" t="b">
        <f t="shared" si="1"/>
        <v>1</v>
      </c>
      <c r="AU28" t="b">
        <f t="shared" si="2"/>
        <v>1</v>
      </c>
      <c r="AV28" t="b">
        <f t="shared" si="3"/>
        <v>1</v>
      </c>
    </row>
    <row r="29" spans="1:48" ht="15.75" x14ac:dyDescent="0.25">
      <c r="A29" s="37" t="s">
        <v>236</v>
      </c>
      <c r="B29" s="38" t="s">
        <v>310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AT29" t="b">
        <f t="shared" si="1"/>
        <v>1</v>
      </c>
      <c r="AU29" t="b">
        <f t="shared" si="2"/>
        <v>1</v>
      </c>
      <c r="AV29" t="b">
        <f t="shared" si="3"/>
        <v>1</v>
      </c>
    </row>
    <row r="30" spans="1:48" ht="15.75" x14ac:dyDescent="0.25">
      <c r="A30" s="37" t="s">
        <v>239</v>
      </c>
      <c r="B30" s="38" t="s">
        <v>70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AT30" t="b">
        <f t="shared" si="1"/>
        <v>1</v>
      </c>
      <c r="AU30" t="b">
        <f t="shared" si="2"/>
        <v>1</v>
      </c>
      <c r="AV30" t="b">
        <f t="shared" si="3"/>
        <v>1</v>
      </c>
    </row>
    <row r="31" spans="1:48" ht="15.75" x14ac:dyDescent="0.25">
      <c r="A31" s="37" t="s">
        <v>236</v>
      </c>
      <c r="B31" s="38" t="s">
        <v>311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AT31" t="b">
        <f t="shared" si="1"/>
        <v>1</v>
      </c>
      <c r="AU31" t="b">
        <f t="shared" si="2"/>
        <v>1</v>
      </c>
      <c r="AV31" t="b">
        <f t="shared" si="3"/>
        <v>1</v>
      </c>
    </row>
    <row r="32" spans="1:48" ht="15.75" x14ac:dyDescent="0.25">
      <c r="A32" s="37" t="s">
        <v>240</v>
      </c>
      <c r="B32" s="38" t="s">
        <v>71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AT32" t="b">
        <f t="shared" si="1"/>
        <v>1</v>
      </c>
      <c r="AU32" t="b">
        <f t="shared" si="2"/>
        <v>1</v>
      </c>
      <c r="AV32" t="b">
        <f t="shared" si="3"/>
        <v>1</v>
      </c>
    </row>
    <row r="33" spans="1:48" ht="15.75" x14ac:dyDescent="0.25">
      <c r="A33" s="37" t="s">
        <v>236</v>
      </c>
      <c r="B33" s="38" t="s">
        <v>148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AT33" t="b">
        <f t="shared" si="1"/>
        <v>1</v>
      </c>
      <c r="AU33" t="b">
        <f t="shared" si="2"/>
        <v>1</v>
      </c>
      <c r="AV33" t="b">
        <f t="shared" si="3"/>
        <v>1</v>
      </c>
    </row>
    <row r="34" spans="1:48" ht="31.5" x14ac:dyDescent="0.25">
      <c r="A34" s="37" t="s">
        <v>277</v>
      </c>
      <c r="B34" s="38" t="s">
        <v>98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AT34" t="b">
        <f t="shared" si="1"/>
        <v>1</v>
      </c>
      <c r="AU34" t="b">
        <f t="shared" si="2"/>
        <v>1</v>
      </c>
      <c r="AV34" t="b">
        <f t="shared" si="3"/>
        <v>1</v>
      </c>
    </row>
    <row r="35" spans="1:48" ht="15.75" x14ac:dyDescent="0.25">
      <c r="A35" s="37" t="s">
        <v>236</v>
      </c>
      <c r="B35" s="38" t="s">
        <v>99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AT35" t="b">
        <f t="shared" si="1"/>
        <v>1</v>
      </c>
      <c r="AU35" t="b">
        <f t="shared" si="2"/>
        <v>1</v>
      </c>
      <c r="AV35" t="b">
        <f t="shared" si="3"/>
        <v>1</v>
      </c>
    </row>
    <row r="36" spans="1:48" ht="15.75" x14ac:dyDescent="0.25">
      <c r="A36" s="37" t="s">
        <v>278</v>
      </c>
      <c r="B36" s="38" t="s">
        <v>254</v>
      </c>
      <c r="C36" s="57">
        <v>33231</v>
      </c>
      <c r="D36" s="57">
        <v>775</v>
      </c>
      <c r="E36" s="57">
        <v>30646</v>
      </c>
      <c r="F36" s="57">
        <v>693</v>
      </c>
      <c r="G36" s="57">
        <v>0</v>
      </c>
      <c r="H36" s="57">
        <v>1117</v>
      </c>
      <c r="I36" s="57">
        <v>39</v>
      </c>
      <c r="J36" s="57">
        <v>15591</v>
      </c>
      <c r="K36" s="57">
        <v>565</v>
      </c>
      <c r="L36" s="57">
        <v>12701</v>
      </c>
      <c r="M36" s="57">
        <v>649</v>
      </c>
      <c r="N36" s="57">
        <v>0</v>
      </c>
      <c r="O36" s="57">
        <v>1676</v>
      </c>
      <c r="P36" s="57">
        <v>24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5" t="s">
        <v>700</v>
      </c>
      <c r="Y36" t="b">
        <f>C36=SUM(C38,C39,C37,C48,C49,C50,C52,C53)</f>
        <v>1</v>
      </c>
      <c r="Z36" t="b">
        <f t="shared" ref="Z36:AS36" si="5">D36=SUM(D38,D39,D37,D48,D49,D50,D52,D53)</f>
        <v>1</v>
      </c>
      <c r="AA36" t="b">
        <f t="shared" si="5"/>
        <v>1</v>
      </c>
      <c r="AB36" t="b">
        <f t="shared" si="5"/>
        <v>1</v>
      </c>
      <c r="AC36" t="b">
        <f t="shared" si="5"/>
        <v>1</v>
      </c>
      <c r="AD36" t="b">
        <f t="shared" si="5"/>
        <v>1</v>
      </c>
      <c r="AE36" t="b">
        <f t="shared" si="5"/>
        <v>1</v>
      </c>
      <c r="AF36" t="b">
        <f t="shared" si="5"/>
        <v>1</v>
      </c>
      <c r="AG36" t="b">
        <f t="shared" si="5"/>
        <v>1</v>
      </c>
      <c r="AH36" t="b">
        <f t="shared" si="5"/>
        <v>1</v>
      </c>
      <c r="AI36" t="b">
        <f t="shared" si="5"/>
        <v>1</v>
      </c>
      <c r="AJ36" t="b">
        <f t="shared" si="5"/>
        <v>1</v>
      </c>
      <c r="AK36" t="b">
        <f t="shared" si="5"/>
        <v>1</v>
      </c>
      <c r="AL36" t="b">
        <f t="shared" si="5"/>
        <v>1</v>
      </c>
      <c r="AM36" t="b">
        <f t="shared" si="5"/>
        <v>1</v>
      </c>
      <c r="AN36" t="b">
        <f t="shared" si="5"/>
        <v>1</v>
      </c>
      <c r="AO36" t="b">
        <f t="shared" si="5"/>
        <v>1</v>
      </c>
      <c r="AP36" t="b">
        <f t="shared" si="5"/>
        <v>1</v>
      </c>
      <c r="AQ36" t="b">
        <f t="shared" si="5"/>
        <v>1</v>
      </c>
      <c r="AR36" t="b">
        <f t="shared" si="5"/>
        <v>1</v>
      </c>
      <c r="AS36" t="b">
        <f t="shared" si="5"/>
        <v>1</v>
      </c>
      <c r="AT36" t="b">
        <f t="shared" si="1"/>
        <v>1</v>
      </c>
      <c r="AU36" t="b">
        <f t="shared" si="2"/>
        <v>1</v>
      </c>
      <c r="AV36" t="b">
        <f t="shared" si="3"/>
        <v>1</v>
      </c>
    </row>
    <row r="37" spans="1:48" ht="47.25" x14ac:dyDescent="0.25">
      <c r="A37" s="39" t="s">
        <v>279</v>
      </c>
      <c r="B37" s="38" t="s">
        <v>255</v>
      </c>
      <c r="C37" s="57">
        <v>5177</v>
      </c>
      <c r="D37" s="57">
        <v>54</v>
      </c>
      <c r="E37" s="57">
        <v>5060</v>
      </c>
      <c r="F37" s="57">
        <v>26</v>
      </c>
      <c r="G37" s="57">
        <v>0</v>
      </c>
      <c r="H37" s="57">
        <v>37</v>
      </c>
      <c r="I37" s="57">
        <v>0</v>
      </c>
      <c r="J37" s="57">
        <v>3573</v>
      </c>
      <c r="K37" s="57">
        <v>167</v>
      </c>
      <c r="L37" s="57">
        <v>3270</v>
      </c>
      <c r="M37" s="57">
        <v>60</v>
      </c>
      <c r="N37" s="57">
        <v>0</v>
      </c>
      <c r="O37" s="57">
        <v>76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AT37" t="b">
        <f t="shared" si="1"/>
        <v>1</v>
      </c>
      <c r="AU37" t="b">
        <f t="shared" si="2"/>
        <v>1</v>
      </c>
      <c r="AV37" t="b">
        <f t="shared" si="3"/>
        <v>1</v>
      </c>
    </row>
    <row r="38" spans="1:48" ht="31.5" x14ac:dyDescent="0.25">
      <c r="A38" s="37" t="s">
        <v>280</v>
      </c>
      <c r="B38" s="38" t="s">
        <v>256</v>
      </c>
      <c r="C38" s="57">
        <v>195</v>
      </c>
      <c r="D38" s="57">
        <v>2</v>
      </c>
      <c r="E38" s="57">
        <v>185</v>
      </c>
      <c r="F38" s="57">
        <v>0</v>
      </c>
      <c r="G38" s="57">
        <v>0</v>
      </c>
      <c r="H38" s="57">
        <v>8</v>
      </c>
      <c r="I38" s="57">
        <v>0</v>
      </c>
      <c r="J38" s="57">
        <v>136</v>
      </c>
      <c r="K38" s="57">
        <v>0</v>
      </c>
      <c r="L38" s="57">
        <v>115</v>
      </c>
      <c r="M38" s="57">
        <v>0</v>
      </c>
      <c r="N38" s="57">
        <v>0</v>
      </c>
      <c r="O38" s="57">
        <v>21</v>
      </c>
      <c r="P38" s="57">
        <v>16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AT38" t="b">
        <f t="shared" si="1"/>
        <v>1</v>
      </c>
      <c r="AU38" t="b">
        <f t="shared" si="2"/>
        <v>1</v>
      </c>
      <c r="AV38" t="b">
        <f t="shared" si="3"/>
        <v>1</v>
      </c>
    </row>
    <row r="39" spans="1:48" ht="31.5" x14ac:dyDescent="0.25">
      <c r="A39" s="37" t="s">
        <v>281</v>
      </c>
      <c r="B39" s="38" t="s">
        <v>312</v>
      </c>
      <c r="C39" s="57">
        <v>778</v>
      </c>
      <c r="D39" s="57">
        <v>0</v>
      </c>
      <c r="E39" s="57">
        <v>778</v>
      </c>
      <c r="F39" s="57">
        <v>0</v>
      </c>
      <c r="G39" s="57">
        <v>0</v>
      </c>
      <c r="H39" s="57">
        <v>0</v>
      </c>
      <c r="I39" s="57">
        <v>0</v>
      </c>
      <c r="J39" s="57">
        <v>4</v>
      </c>
      <c r="K39" s="57">
        <v>0</v>
      </c>
      <c r="L39" s="57">
        <v>4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6"/>
      <c r="AT39" t="b">
        <f t="shared" si="1"/>
        <v>1</v>
      </c>
      <c r="AU39" t="b">
        <f t="shared" si="2"/>
        <v>1</v>
      </c>
      <c r="AV39" t="b">
        <f t="shared" si="3"/>
        <v>1</v>
      </c>
    </row>
    <row r="40" spans="1:48" ht="31.5" x14ac:dyDescent="0.25">
      <c r="A40" s="37" t="s">
        <v>282</v>
      </c>
      <c r="B40" s="38" t="s">
        <v>313</v>
      </c>
      <c r="C40" s="57">
        <v>778</v>
      </c>
      <c r="D40" s="58">
        <v>0</v>
      </c>
      <c r="E40" s="57">
        <v>778</v>
      </c>
      <c r="F40" s="58">
        <v>0</v>
      </c>
      <c r="G40" s="58">
        <v>0</v>
      </c>
      <c r="H40" s="58">
        <v>0</v>
      </c>
      <c r="I40" s="58">
        <v>0</v>
      </c>
      <c r="J40" s="57">
        <v>4</v>
      </c>
      <c r="K40" s="58">
        <v>0</v>
      </c>
      <c r="L40" s="57">
        <v>4</v>
      </c>
      <c r="M40" s="58">
        <v>0</v>
      </c>
      <c r="N40" s="58">
        <v>0</v>
      </c>
      <c r="O40" s="58">
        <v>0</v>
      </c>
      <c r="P40" s="58">
        <v>0</v>
      </c>
      <c r="Q40" s="57">
        <v>0</v>
      </c>
      <c r="R40" s="58">
        <v>0</v>
      </c>
      <c r="S40" s="57">
        <v>0</v>
      </c>
      <c r="T40" s="58">
        <v>0</v>
      </c>
      <c r="U40" s="58">
        <v>0</v>
      </c>
      <c r="V40" s="58">
        <v>0</v>
      </c>
      <c r="W40" s="58">
        <v>0</v>
      </c>
      <c r="AT40" t="b">
        <f t="shared" si="1"/>
        <v>1</v>
      </c>
      <c r="AU40" t="b">
        <f t="shared" si="2"/>
        <v>1</v>
      </c>
      <c r="AV40" t="b">
        <f t="shared" si="3"/>
        <v>1</v>
      </c>
    </row>
    <row r="41" spans="1:48" ht="15.75" x14ac:dyDescent="0.25">
      <c r="A41" s="37" t="s">
        <v>30</v>
      </c>
      <c r="B41" s="38" t="s">
        <v>283</v>
      </c>
      <c r="C41" s="57">
        <v>219</v>
      </c>
      <c r="D41" s="58">
        <v>0</v>
      </c>
      <c r="E41" s="57">
        <v>219</v>
      </c>
      <c r="F41" s="58">
        <v>0</v>
      </c>
      <c r="G41" s="58">
        <v>0</v>
      </c>
      <c r="H41" s="58">
        <v>0</v>
      </c>
      <c r="I41" s="58">
        <v>0</v>
      </c>
      <c r="J41" s="57">
        <v>1</v>
      </c>
      <c r="K41" s="58">
        <v>0</v>
      </c>
      <c r="L41" s="57">
        <v>1</v>
      </c>
      <c r="M41" s="58">
        <v>0</v>
      </c>
      <c r="N41" s="58">
        <v>0</v>
      </c>
      <c r="O41" s="58">
        <v>0</v>
      </c>
      <c r="P41" s="58">
        <v>0</v>
      </c>
      <c r="Q41" s="57">
        <v>0</v>
      </c>
      <c r="R41" s="58">
        <v>0</v>
      </c>
      <c r="S41" s="57">
        <v>0</v>
      </c>
      <c r="T41" s="58">
        <v>0</v>
      </c>
      <c r="U41" s="58">
        <v>0</v>
      </c>
      <c r="V41" s="58">
        <v>0</v>
      </c>
      <c r="W41" s="58">
        <v>0</v>
      </c>
      <c r="X41" s="56"/>
      <c r="AT41" t="b">
        <f t="shared" si="1"/>
        <v>1</v>
      </c>
      <c r="AU41" t="b">
        <f t="shared" si="2"/>
        <v>1</v>
      </c>
      <c r="AV41" t="b">
        <f t="shared" si="3"/>
        <v>1</v>
      </c>
    </row>
    <row r="42" spans="1:48" ht="15.75" x14ac:dyDescent="0.25">
      <c r="A42" s="37" t="s">
        <v>284</v>
      </c>
      <c r="B42" s="38" t="s">
        <v>285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AT42" t="b">
        <f t="shared" si="1"/>
        <v>1</v>
      </c>
      <c r="AU42" t="b">
        <f t="shared" si="2"/>
        <v>1</v>
      </c>
      <c r="AV42" t="b">
        <f t="shared" si="3"/>
        <v>1</v>
      </c>
    </row>
    <row r="43" spans="1:48" ht="31.5" x14ac:dyDescent="0.25">
      <c r="A43" s="37" t="s">
        <v>286</v>
      </c>
      <c r="B43" s="38" t="s">
        <v>287</v>
      </c>
      <c r="C43" s="57">
        <v>408</v>
      </c>
      <c r="D43" s="57">
        <v>0</v>
      </c>
      <c r="E43" s="57">
        <v>408</v>
      </c>
      <c r="F43" s="57">
        <v>0</v>
      </c>
      <c r="G43" s="57">
        <v>0</v>
      </c>
      <c r="H43" s="57">
        <v>0</v>
      </c>
      <c r="I43" s="57">
        <v>0</v>
      </c>
      <c r="J43" s="57">
        <v>1</v>
      </c>
      <c r="K43" s="57">
        <v>0</v>
      </c>
      <c r="L43" s="57">
        <v>1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AT43" t="b">
        <f t="shared" si="1"/>
        <v>1</v>
      </c>
      <c r="AU43" t="b">
        <f t="shared" si="2"/>
        <v>1</v>
      </c>
      <c r="AV43" t="b">
        <f t="shared" si="3"/>
        <v>1</v>
      </c>
    </row>
    <row r="44" spans="1:48" ht="15.75" x14ac:dyDescent="0.25">
      <c r="A44" s="37" t="s">
        <v>288</v>
      </c>
      <c r="B44" s="38" t="s">
        <v>289</v>
      </c>
      <c r="C44" s="57">
        <v>33</v>
      </c>
      <c r="D44" s="57">
        <v>0</v>
      </c>
      <c r="E44" s="57">
        <v>33</v>
      </c>
      <c r="F44" s="57">
        <v>0</v>
      </c>
      <c r="G44" s="57">
        <v>0</v>
      </c>
      <c r="H44" s="57">
        <v>0</v>
      </c>
      <c r="I44" s="57">
        <v>0</v>
      </c>
      <c r="J44" s="57">
        <v>2</v>
      </c>
      <c r="K44" s="57">
        <v>0</v>
      </c>
      <c r="L44" s="57">
        <v>2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AT44" t="b">
        <f t="shared" si="1"/>
        <v>1</v>
      </c>
      <c r="AU44" t="b">
        <f t="shared" si="2"/>
        <v>1</v>
      </c>
      <c r="AV44" t="b">
        <f t="shared" si="3"/>
        <v>1</v>
      </c>
    </row>
    <row r="45" spans="1:48" ht="31.5" x14ac:dyDescent="0.25">
      <c r="A45" s="37" t="s">
        <v>290</v>
      </c>
      <c r="B45" s="38" t="s">
        <v>314</v>
      </c>
      <c r="C45" s="57">
        <v>0</v>
      </c>
      <c r="D45" s="58">
        <v>0</v>
      </c>
      <c r="E45" s="57">
        <v>0</v>
      </c>
      <c r="F45" s="58">
        <v>0</v>
      </c>
      <c r="G45" s="58">
        <v>0</v>
      </c>
      <c r="H45" s="58">
        <v>0</v>
      </c>
      <c r="I45" s="58">
        <v>0</v>
      </c>
      <c r="J45" s="57">
        <v>0</v>
      </c>
      <c r="K45" s="58">
        <v>0</v>
      </c>
      <c r="L45" s="57">
        <v>0</v>
      </c>
      <c r="M45" s="58">
        <v>0</v>
      </c>
      <c r="N45" s="58">
        <v>0</v>
      </c>
      <c r="O45" s="58">
        <v>0</v>
      </c>
      <c r="P45" s="58">
        <v>0</v>
      </c>
      <c r="Q45" s="57">
        <v>0</v>
      </c>
      <c r="R45" s="58">
        <v>0</v>
      </c>
      <c r="S45" s="57">
        <v>0</v>
      </c>
      <c r="T45" s="58">
        <v>0</v>
      </c>
      <c r="U45" s="58">
        <v>0</v>
      </c>
      <c r="V45" s="58">
        <v>0</v>
      </c>
      <c r="W45" s="58">
        <v>0</v>
      </c>
      <c r="AT45" t="b">
        <f t="shared" si="1"/>
        <v>1</v>
      </c>
      <c r="AU45" t="b">
        <f t="shared" si="2"/>
        <v>1</v>
      </c>
      <c r="AV45" t="b">
        <f t="shared" si="3"/>
        <v>1</v>
      </c>
    </row>
    <row r="46" spans="1:48" ht="31.5" x14ac:dyDescent="0.25">
      <c r="A46" s="37" t="s">
        <v>291</v>
      </c>
      <c r="B46" s="38" t="s">
        <v>315</v>
      </c>
      <c r="C46" s="57">
        <v>0</v>
      </c>
      <c r="D46" s="58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8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8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AT46" t="b">
        <f t="shared" si="1"/>
        <v>1</v>
      </c>
      <c r="AU46" t="b">
        <f t="shared" si="2"/>
        <v>1</v>
      </c>
      <c r="AV46" t="b">
        <f t="shared" si="3"/>
        <v>1</v>
      </c>
    </row>
    <row r="47" spans="1:48" ht="31.5" x14ac:dyDescent="0.25">
      <c r="A47" s="37" t="s">
        <v>292</v>
      </c>
      <c r="B47" s="38" t="s">
        <v>316</v>
      </c>
      <c r="C47" s="57">
        <v>0</v>
      </c>
      <c r="D47" s="58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8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8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AT47" t="b">
        <f t="shared" si="1"/>
        <v>1</v>
      </c>
      <c r="AU47" t="b">
        <f t="shared" si="2"/>
        <v>1</v>
      </c>
      <c r="AV47" t="b">
        <f t="shared" si="3"/>
        <v>1</v>
      </c>
    </row>
    <row r="48" spans="1:48" ht="15.75" x14ac:dyDescent="0.25">
      <c r="A48" s="37" t="s">
        <v>293</v>
      </c>
      <c r="B48" s="38" t="s">
        <v>317</v>
      </c>
      <c r="C48" s="57">
        <v>0</v>
      </c>
      <c r="D48" s="58">
        <v>0</v>
      </c>
      <c r="E48" s="58">
        <v>0</v>
      </c>
      <c r="F48" s="58">
        <v>0</v>
      </c>
      <c r="G48" s="58">
        <v>0</v>
      </c>
      <c r="H48" s="57">
        <v>0</v>
      </c>
      <c r="I48" s="57">
        <v>0</v>
      </c>
      <c r="J48" s="57">
        <v>0</v>
      </c>
      <c r="K48" s="58">
        <v>0</v>
      </c>
      <c r="L48" s="58">
        <v>0</v>
      </c>
      <c r="M48" s="58">
        <v>0</v>
      </c>
      <c r="N48" s="58">
        <v>0</v>
      </c>
      <c r="O48" s="57">
        <v>0</v>
      </c>
      <c r="P48" s="57">
        <v>0</v>
      </c>
      <c r="Q48" s="57">
        <v>0</v>
      </c>
      <c r="R48" s="58">
        <v>0</v>
      </c>
      <c r="S48" s="58">
        <v>0</v>
      </c>
      <c r="T48" s="58">
        <v>0</v>
      </c>
      <c r="U48" s="58">
        <v>0</v>
      </c>
      <c r="V48" s="57">
        <v>0</v>
      </c>
      <c r="W48" s="57">
        <v>0</v>
      </c>
      <c r="AT48" t="b">
        <f t="shared" si="1"/>
        <v>1</v>
      </c>
      <c r="AU48" t="b">
        <f t="shared" si="2"/>
        <v>1</v>
      </c>
      <c r="AV48" t="b">
        <f t="shared" si="3"/>
        <v>1</v>
      </c>
    </row>
    <row r="49" spans="1:48" ht="63" x14ac:dyDescent="0.25">
      <c r="A49" s="37" t="s">
        <v>294</v>
      </c>
      <c r="B49" s="38" t="s">
        <v>318</v>
      </c>
      <c r="C49" s="57">
        <v>0</v>
      </c>
      <c r="D49" s="58">
        <v>0</v>
      </c>
      <c r="E49" s="58">
        <v>0</v>
      </c>
      <c r="F49" s="58">
        <v>0</v>
      </c>
      <c r="G49" s="58">
        <v>0</v>
      </c>
      <c r="H49" s="57">
        <v>0</v>
      </c>
      <c r="I49" s="57">
        <v>0</v>
      </c>
      <c r="J49" s="57">
        <v>0</v>
      </c>
      <c r="K49" s="58">
        <v>0</v>
      </c>
      <c r="L49" s="58">
        <v>0</v>
      </c>
      <c r="M49" s="58">
        <v>0</v>
      </c>
      <c r="N49" s="58">
        <v>0</v>
      </c>
      <c r="O49" s="57">
        <v>0</v>
      </c>
      <c r="P49" s="57">
        <v>0</v>
      </c>
      <c r="Q49" s="57">
        <v>0</v>
      </c>
      <c r="R49" s="58">
        <v>0</v>
      </c>
      <c r="S49" s="58">
        <v>0</v>
      </c>
      <c r="T49" s="58">
        <v>0</v>
      </c>
      <c r="U49" s="58">
        <v>0</v>
      </c>
      <c r="V49" s="57">
        <v>0</v>
      </c>
      <c r="W49" s="57">
        <v>0</v>
      </c>
      <c r="AT49" t="b">
        <f t="shared" si="1"/>
        <v>1</v>
      </c>
      <c r="AU49" t="b">
        <f t="shared" si="2"/>
        <v>1</v>
      </c>
      <c r="AV49" t="b">
        <f t="shared" si="3"/>
        <v>1</v>
      </c>
    </row>
    <row r="50" spans="1:48" ht="31.5" x14ac:dyDescent="0.25">
      <c r="A50" s="37" t="s">
        <v>295</v>
      </c>
      <c r="B50" s="38" t="s">
        <v>319</v>
      </c>
      <c r="C50" s="57">
        <v>0</v>
      </c>
      <c r="D50" s="58">
        <v>0</v>
      </c>
      <c r="E50" s="57">
        <v>0</v>
      </c>
      <c r="F50" s="58">
        <v>0</v>
      </c>
      <c r="G50" s="58">
        <v>0</v>
      </c>
      <c r="H50" s="58">
        <v>0</v>
      </c>
      <c r="I50" s="58">
        <v>0</v>
      </c>
      <c r="J50" s="57">
        <v>0</v>
      </c>
      <c r="K50" s="58">
        <v>0</v>
      </c>
      <c r="L50" s="57">
        <v>0</v>
      </c>
      <c r="M50" s="58">
        <v>0</v>
      </c>
      <c r="N50" s="58">
        <v>0</v>
      </c>
      <c r="O50" s="58">
        <v>0</v>
      </c>
      <c r="P50" s="58">
        <v>0</v>
      </c>
      <c r="Q50" s="57">
        <v>0</v>
      </c>
      <c r="R50" s="58">
        <v>0</v>
      </c>
      <c r="S50" s="57">
        <v>0</v>
      </c>
      <c r="T50" s="58">
        <v>0</v>
      </c>
      <c r="U50" s="58">
        <v>0</v>
      </c>
      <c r="V50" s="58">
        <v>0</v>
      </c>
      <c r="W50" s="58">
        <v>0</v>
      </c>
      <c r="AT50" t="b">
        <f t="shared" si="1"/>
        <v>1</v>
      </c>
      <c r="AU50" t="b">
        <f t="shared" si="2"/>
        <v>1</v>
      </c>
      <c r="AV50" t="b">
        <f t="shared" si="3"/>
        <v>1</v>
      </c>
    </row>
    <row r="51" spans="1:48" ht="15.75" x14ac:dyDescent="0.25">
      <c r="A51" s="37" t="s">
        <v>30</v>
      </c>
      <c r="B51" s="38" t="s">
        <v>320</v>
      </c>
      <c r="C51" s="57">
        <v>0</v>
      </c>
      <c r="D51" s="58">
        <v>0</v>
      </c>
      <c r="E51" s="57">
        <v>0</v>
      </c>
      <c r="F51" s="58">
        <v>0</v>
      </c>
      <c r="G51" s="58">
        <v>0</v>
      </c>
      <c r="H51" s="58">
        <v>0</v>
      </c>
      <c r="I51" s="58">
        <v>0</v>
      </c>
      <c r="J51" s="57">
        <v>0</v>
      </c>
      <c r="K51" s="58">
        <v>0</v>
      </c>
      <c r="L51" s="57">
        <v>0</v>
      </c>
      <c r="M51" s="58">
        <v>0</v>
      </c>
      <c r="N51" s="58">
        <v>0</v>
      </c>
      <c r="O51" s="58">
        <v>0</v>
      </c>
      <c r="P51" s="58">
        <v>0</v>
      </c>
      <c r="Q51" s="57">
        <v>0</v>
      </c>
      <c r="R51" s="58">
        <v>0</v>
      </c>
      <c r="S51" s="57">
        <v>0</v>
      </c>
      <c r="T51" s="58">
        <v>0</v>
      </c>
      <c r="U51" s="58">
        <v>0</v>
      </c>
      <c r="V51" s="58">
        <v>0</v>
      </c>
      <c r="W51" s="58">
        <v>0</v>
      </c>
      <c r="AT51" t="b">
        <f t="shared" si="1"/>
        <v>1</v>
      </c>
      <c r="AU51" t="b">
        <f t="shared" si="2"/>
        <v>1</v>
      </c>
      <c r="AV51" t="b">
        <f t="shared" si="3"/>
        <v>1</v>
      </c>
    </row>
    <row r="52" spans="1:48" ht="31.5" x14ac:dyDescent="0.25">
      <c r="A52" s="37" t="s">
        <v>296</v>
      </c>
      <c r="B52" s="38" t="s">
        <v>321</v>
      </c>
      <c r="C52" s="57">
        <v>1</v>
      </c>
      <c r="D52" s="57">
        <v>0</v>
      </c>
      <c r="E52" s="57">
        <v>0</v>
      </c>
      <c r="F52" s="57">
        <v>0</v>
      </c>
      <c r="G52" s="57">
        <v>0</v>
      </c>
      <c r="H52" s="57">
        <v>1</v>
      </c>
      <c r="I52" s="57">
        <v>0</v>
      </c>
      <c r="J52" s="57">
        <v>4</v>
      </c>
      <c r="K52" s="57">
        <v>0</v>
      </c>
      <c r="L52" s="57">
        <v>0</v>
      </c>
      <c r="M52" s="57">
        <v>4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AT52" t="b">
        <f t="shared" si="1"/>
        <v>1</v>
      </c>
      <c r="AU52" t="b">
        <f t="shared" si="2"/>
        <v>1</v>
      </c>
      <c r="AV52" t="b">
        <f t="shared" si="3"/>
        <v>1</v>
      </c>
    </row>
    <row r="53" spans="1:48" ht="15.75" x14ac:dyDescent="0.25">
      <c r="A53" s="37" t="s">
        <v>297</v>
      </c>
      <c r="B53" s="38" t="s">
        <v>322</v>
      </c>
      <c r="C53" s="57">
        <v>27080</v>
      </c>
      <c r="D53" s="57">
        <v>719</v>
      </c>
      <c r="E53" s="57">
        <v>24623</v>
      </c>
      <c r="F53" s="57">
        <v>667</v>
      </c>
      <c r="G53" s="57">
        <v>0</v>
      </c>
      <c r="H53" s="57">
        <v>1071</v>
      </c>
      <c r="I53" s="57">
        <v>39</v>
      </c>
      <c r="J53" s="57">
        <v>11874</v>
      </c>
      <c r="K53" s="57">
        <v>398</v>
      </c>
      <c r="L53" s="57">
        <v>9312</v>
      </c>
      <c r="M53" s="57">
        <v>585</v>
      </c>
      <c r="N53" s="57">
        <v>0</v>
      </c>
      <c r="O53" s="57">
        <v>1579</v>
      </c>
      <c r="P53" s="57">
        <v>8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AT53" t="b">
        <f t="shared" si="1"/>
        <v>1</v>
      </c>
      <c r="AU53" t="b">
        <f t="shared" si="2"/>
        <v>1</v>
      </c>
      <c r="AV53" t="b">
        <f t="shared" si="3"/>
        <v>1</v>
      </c>
    </row>
    <row r="54" spans="1:48" x14ac:dyDescent="0.25">
      <c r="A54" t="s">
        <v>323</v>
      </c>
    </row>
  </sheetData>
  <mergeCells count="14">
    <mergeCell ref="R8:W8"/>
    <mergeCell ref="A3:W3"/>
    <mergeCell ref="A4:W4"/>
    <mergeCell ref="A5:W5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conditionalFormatting sqref="X12:AS12">
    <cfRule type="cellIs" dxfId="5" priority="4" operator="equal">
      <formula>FALSE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Сроки</vt:lpstr>
      <vt:lpstr>Инструкция</vt:lpstr>
      <vt:lpstr>Объемы</vt:lpstr>
      <vt:lpstr>Табл.1</vt:lpstr>
      <vt:lpstr>Табл.2</vt:lpstr>
      <vt:lpstr>Табл.3</vt:lpstr>
      <vt:lpstr>Табл.4</vt:lpstr>
      <vt:lpstr>Табл.5</vt:lpstr>
      <vt:lpstr>Табл.6</vt:lpstr>
      <vt:lpstr>Табл.8</vt:lpstr>
      <vt:lpstr>Табл.10</vt:lpstr>
      <vt:lpstr>Табл.11</vt:lpstr>
      <vt:lpstr>Табл.12</vt:lpstr>
      <vt:lpstr>Табл.13</vt:lpstr>
      <vt:lpstr>НСПРК(для тех кто сдает)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LisinaEA</dc:creator>
  <cp:lastModifiedBy>ЗПЗ-1</cp:lastModifiedBy>
  <cp:lastPrinted>2022-09-05T08:51:52Z</cp:lastPrinted>
  <dcterms:created xsi:type="dcterms:W3CDTF">2019-06-27T07:17:01Z</dcterms:created>
  <dcterms:modified xsi:type="dcterms:W3CDTF">2023-01-25T07:23:58Z</dcterms:modified>
</cp:coreProperties>
</file>